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5" rupBuild="9302"/>
  <workbookPr defaultThemeVersion="124226"/>
  <bookViews>
    <workbookView xWindow="480" yWindow="48" windowWidth="11340" windowHeight="8580" tabRatio="781" activeTab="3"/>
  </bookViews>
  <sheets>
    <sheet name="Total" sheetId="1" r:id="rId1"/>
    <sheet name="Økonomi-drift" sheetId="2" r:id="rId2"/>
    <sheet name="Plan og Teknik-drift" sheetId="28" r:id="rId3"/>
    <sheet name="Børn og Undervisning-drift" sheetId="29" r:id="rId4"/>
    <sheet name="Kultur og Fritid-drift" sheetId="30" r:id="rId5"/>
    <sheet name="Social og Sundhed-drift" sheetId="31" r:id="rId6"/>
    <sheet name="Arbejdsmarked og Integra.-drift" sheetId="32" r:id="rId7"/>
    <sheet name="Økonomi-anlæg" sheetId="33" r:id="rId8"/>
    <sheet name="Plan og Teknik-anlæg" sheetId="34" r:id="rId9"/>
    <sheet name="Børn og Undervisning-anlæg" sheetId="35" r:id="rId10"/>
    <sheet name="Kultur og Fritid-anlæg" sheetId="36" r:id="rId11"/>
    <sheet name="Social og Sundhed-anlæg" sheetId="37" r:id="rId12"/>
    <sheet name="Arbejdsmarked og Integra.-anlæg" sheetId="38" r:id="rId13"/>
    <sheet name="Byggemodning" sheetId="39" r:id="rId14"/>
    <sheet name="Salg af grunde" sheetId="40" r:id="rId15"/>
    <sheet name="Ark1" sheetId="41" r:id="rId16"/>
    <sheet name="Ark3" sheetId="43" r:id="rId17"/>
    <sheet name="Ark4" sheetId="44" r:id="rId18"/>
    <sheet name="Ark5" sheetId="45" r:id="rId19"/>
    <sheet name="Ark6" sheetId="46" r:id="rId20"/>
    <sheet name="Ark7" sheetId="47" r:id="rId21"/>
    <sheet name="Ark8" sheetId="48" r:id="rId22"/>
    <sheet name="Ark9" sheetId="49" r:id="rId23"/>
    <sheet name="Ark10" sheetId="50" r:id="rId24"/>
    <sheet name="Ark11" sheetId="51" r:id="rId25"/>
    <sheet name="Ark12" sheetId="52" r:id="rId26"/>
    <sheet name="Ark13" sheetId="53" r:id="rId27"/>
    <sheet name="Ark14" sheetId="54" r:id="rId28"/>
    <sheet name="Ark15" sheetId="55" r:id="rId29"/>
    <sheet name="Ark16" sheetId="56" r:id="rId30"/>
    <sheet name="Ark17" sheetId="57" r:id="rId31"/>
    <sheet name="Ark18" sheetId="58" r:id="rId32"/>
    <sheet name="Ark19" sheetId="59" r:id="rId33"/>
    <sheet name="Ark20" sheetId="60" r:id="rId34"/>
  </sheets>
  <definedNames>
    <definedName name="_xlnm.Print_Area" localSheetId="11">'Social og Sundhed-anlæg'!$A$1:$H$47</definedName>
    <definedName name="_xlnm.Print_Titles" localSheetId="1">'Økonomi-drift'!$6:$7</definedName>
    <definedName name="_xlnm.Print_Titles" localSheetId="2">'Plan og Teknik-drift'!$6:$7</definedName>
    <definedName name="_xlnm.Print_Titles" localSheetId="3">'Børn og Undervisning-drift'!$6:$6</definedName>
    <definedName name="_xlnm.Print_Titles" localSheetId="4">'Kultur og Fritid-drift'!$6:$7</definedName>
    <definedName name="_xlnm.Print_Titles" localSheetId="5">'Social og Sundhed-drift'!$6:$7</definedName>
    <definedName name="_xlnm.Print_Titles" localSheetId="7">'Økonomi-anlæg'!$6:$7</definedName>
    <definedName name="_xlnm.Print_Titles" localSheetId="8">'Plan og Teknik-anlæg'!$6:$7</definedName>
    <definedName name="_xlnm.Print_Titles" localSheetId="9">'Børn og Undervisning-anlæg'!$6:$6</definedName>
    <definedName name="_xlnm.Print_Titles" localSheetId="11">'Social og Sundhed-anlæg'!$6:$6</definedName>
  </definedNames>
  <calcPr calcId="145621"/>
</workbook>
</file>

<file path=xl/sharedStrings.xml><?xml version="1.0" encoding="utf-8"?>
<sst xmlns="http://schemas.openxmlformats.org/spreadsheetml/2006/main" count="1191" uniqueCount="762">
  <si>
    <t>Økonomi</t>
  </si>
  <si>
    <t>Kultur og Fritid</t>
  </si>
  <si>
    <t>Børn og Undervisning</t>
  </si>
  <si>
    <t>Arbejdsmarked og Integration</t>
  </si>
  <si>
    <t>I alt drift</t>
  </si>
  <si>
    <t>Udvalg:</t>
  </si>
  <si>
    <t>Øvrige:</t>
  </si>
  <si>
    <t>I alt anlæg</t>
  </si>
  <si>
    <t>Budgetoverførsler i alt</t>
  </si>
  <si>
    <t>Udvalg: Økonomi</t>
  </si>
  <si>
    <t>I alt</t>
  </si>
  <si>
    <t>Udvalg: Kultur og Fritid</t>
  </si>
  <si>
    <t>Udvalg: Børn og Undervisning</t>
  </si>
  <si>
    <t>Udvalg: Arbejdsmarked og Integration</t>
  </si>
  <si>
    <t>Total</t>
  </si>
  <si>
    <t>Drift</t>
  </si>
  <si>
    <t>Anlæg</t>
  </si>
  <si>
    <t>Dok.nr.</t>
  </si>
  <si>
    <t>I alt øvrige</t>
  </si>
  <si>
    <t>Social og Sundhed</t>
  </si>
  <si>
    <t>+ = overskud,     - =  underskud</t>
  </si>
  <si>
    <t>Indenfor rammen:</t>
  </si>
  <si>
    <t>Navn</t>
  </si>
  <si>
    <t>Anlægsprojekter</t>
  </si>
  <si>
    <t>Konto 
(sted)</t>
  </si>
  <si>
    <t>Udvalg: Plan og Teknik</t>
  </si>
  <si>
    <t>Udvalg: Social og Sundhed</t>
  </si>
  <si>
    <t>Plan og Teknik</t>
  </si>
  <si>
    <t>Drift:</t>
  </si>
  <si>
    <t>Anlæg:</t>
  </si>
  <si>
    <t>Børneh. Regnbuen, Horne</t>
  </si>
  <si>
    <t>Oksbøl Børnehave</t>
  </si>
  <si>
    <t>Børneh. Møllehuset, Tistrup</t>
  </si>
  <si>
    <t>Børneh. Højgårdsparken</t>
  </si>
  <si>
    <t>Søndermarken S/I</t>
  </si>
  <si>
    <t>Agerbæk Skole</t>
  </si>
  <si>
    <t>Agerbæk SFO</t>
  </si>
  <si>
    <t>Alslev Skole</t>
  </si>
  <si>
    <t>Alslev SFO</t>
  </si>
  <si>
    <t>Ansager Skole</t>
  </si>
  <si>
    <t>Ansager SFO</t>
  </si>
  <si>
    <t>Billum Skole</t>
  </si>
  <si>
    <t>Billum SFO</t>
  </si>
  <si>
    <t>Blåvandshuk Skole</t>
  </si>
  <si>
    <t>Brorsonskolen</t>
  </si>
  <si>
    <t>Brorsonskolen SFO</t>
  </si>
  <si>
    <t>Horne Skole</t>
  </si>
  <si>
    <t>Horne SFO</t>
  </si>
  <si>
    <t>Janderup Skole</t>
  </si>
  <si>
    <t>Janderup SFO</t>
  </si>
  <si>
    <t>Lunde-Kvong Skole</t>
  </si>
  <si>
    <t>Lunde-Kvong SFO</t>
  </si>
  <si>
    <t>Lykkesgårdskolen</t>
  </si>
  <si>
    <t>Specialklasserk., Lykkesgårdsk.</t>
  </si>
  <si>
    <t>Lykkesgårdskolen SFO</t>
  </si>
  <si>
    <t>Lykkesgårds. SFO, Specialklas.</t>
  </si>
  <si>
    <t>Nordenskov Skole</t>
  </si>
  <si>
    <t>Nordenskov SFO</t>
  </si>
  <si>
    <t>Næsbjerg Skole</t>
  </si>
  <si>
    <t>Næsbjerg SFO</t>
  </si>
  <si>
    <t>Næsbjerg Skole taleklassen</t>
  </si>
  <si>
    <t>Nørre Nebel Skole</t>
  </si>
  <si>
    <t>Nørre Nebel SFO</t>
  </si>
  <si>
    <t>Outrup Skole</t>
  </si>
  <si>
    <t>Outrup SFO</t>
  </si>
  <si>
    <t>Sct. Jacobi Skole</t>
  </si>
  <si>
    <t>Jacobi SFO</t>
  </si>
  <si>
    <t>Starup Skole</t>
  </si>
  <si>
    <t>Starup SFO</t>
  </si>
  <si>
    <t>Thorstrup Skole</t>
  </si>
  <si>
    <t>Tistrup Skole</t>
  </si>
  <si>
    <t>Tistrup Skole Akt. Specifikke</t>
  </si>
  <si>
    <t>Tistrup SFO</t>
  </si>
  <si>
    <t>Årre Skole</t>
  </si>
  <si>
    <t>Årre SFO</t>
  </si>
  <si>
    <t>Ungdomsskolen</t>
  </si>
  <si>
    <t>Staben Skoler</t>
  </si>
  <si>
    <t>Staben Dagtilbud</t>
  </si>
  <si>
    <t>Børn, Unge og Familie</t>
  </si>
  <si>
    <t>520 m.fl.</t>
  </si>
  <si>
    <t>PPR</t>
  </si>
  <si>
    <t>Børnetandplejen</t>
  </si>
  <si>
    <t>Tippen - skoledel</t>
  </si>
  <si>
    <t>Tippen - Døgndel</t>
  </si>
  <si>
    <t>Bibliotek</t>
  </si>
  <si>
    <t>Socialpsykiatrien</t>
  </si>
  <si>
    <t>Sundhedscenteret m.fl.</t>
  </si>
  <si>
    <t>Pensionat Center Bøgely</t>
  </si>
  <si>
    <t>Ølgod - Fælles friareal omkring Storegade/Torvet (Apotekerhaven)</t>
  </si>
  <si>
    <t>Virksomhed:</t>
  </si>
  <si>
    <t>Ølgod - Områdefornyelse i Ølgod by (P2)</t>
  </si>
  <si>
    <t>Ølgod - Bygningsfornyelse P1 (del af områdefornyelse)</t>
  </si>
  <si>
    <t>Teknik og Miljø</t>
  </si>
  <si>
    <t>Vandløbsvæsen, fælles formål</t>
  </si>
  <si>
    <t>00.48.70</t>
  </si>
  <si>
    <t>00.52.80</t>
  </si>
  <si>
    <t>00.52.81</t>
  </si>
  <si>
    <t>00.52.89</t>
  </si>
  <si>
    <t>Plan og Byg</t>
  </si>
  <si>
    <t>00.38.50</t>
  </si>
  <si>
    <t>Faste ejd. - Fælles formål</t>
  </si>
  <si>
    <t>00.25.10</t>
  </si>
  <si>
    <t>Grønne områder og naturpl.</t>
  </si>
  <si>
    <t>00.28.20</t>
  </si>
  <si>
    <t>Vedligeholdelse af vandløb</t>
  </si>
  <si>
    <t>00.48.71</t>
  </si>
  <si>
    <t>Miljøbesk.-Fælles formål</t>
  </si>
  <si>
    <t>Fælles funktion - Fælles form.</t>
  </si>
  <si>
    <t>02.22.01</t>
  </si>
  <si>
    <t>Arb. For fremmed regning</t>
  </si>
  <si>
    <t>02.22.03</t>
  </si>
  <si>
    <t>Driftsbyg. Og -pladser</t>
  </si>
  <si>
    <t>02.22.05</t>
  </si>
  <si>
    <t>Vejvedligeholdelse m.v.</t>
  </si>
  <si>
    <t>02.28.11</t>
  </si>
  <si>
    <t>Belægninger</t>
  </si>
  <si>
    <t>02.28.12</t>
  </si>
  <si>
    <t>Driftsbygn.og -pladser</t>
  </si>
  <si>
    <t>Busdrift</t>
  </si>
  <si>
    <t>02.32.31</t>
  </si>
  <si>
    <t>Lystbådehavne m.v.</t>
  </si>
  <si>
    <t>02.35.41</t>
  </si>
  <si>
    <t>Naturforvaltningsprojekt</t>
  </si>
  <si>
    <t>Skove</t>
  </si>
  <si>
    <t>00.38.53</t>
  </si>
  <si>
    <t>Faste ejend.- Beboelse</t>
  </si>
  <si>
    <t>00.25.11</t>
  </si>
  <si>
    <t>Faste ejend.- Andre faste ejd.</t>
  </si>
  <si>
    <t>00.25.13</t>
  </si>
  <si>
    <t>Virksomheden Teknik og Miljø</t>
  </si>
  <si>
    <t>Ledelsessekretariatet</t>
  </si>
  <si>
    <t>Jordforurening</t>
  </si>
  <si>
    <t>Øvr. planl., unders.,tilsyn mv.</t>
  </si>
  <si>
    <t>Øvr.planl.,unders.,tilsyn mv.</t>
  </si>
  <si>
    <t>Grønne omr. og naturpladser</t>
  </si>
  <si>
    <t>Direktionen</t>
  </si>
  <si>
    <t>I.T.</t>
  </si>
  <si>
    <t>Staben Økonomi</t>
  </si>
  <si>
    <t>Staben Personale &amp; Udvikling</t>
  </si>
  <si>
    <t>Fagstab Børn og unge</t>
  </si>
  <si>
    <t>Fagstab Plan, kultur &amp; teknik</t>
  </si>
  <si>
    <t>Dagtilbud</t>
  </si>
  <si>
    <t>Skoler</t>
  </si>
  <si>
    <t>Social og handicapservice</t>
  </si>
  <si>
    <t>Borgerservice</t>
  </si>
  <si>
    <t>Jobcenter</t>
  </si>
  <si>
    <t>Voksenservice</t>
  </si>
  <si>
    <t>06.45.51</t>
  </si>
  <si>
    <t>Udenfor rammen - 100% overførsel:</t>
  </si>
  <si>
    <t>Ledelsessekretariatet:</t>
  </si>
  <si>
    <t>Ledelsesløn</t>
  </si>
  <si>
    <t>Staben Økonomi:</t>
  </si>
  <si>
    <t>Risikostyring</t>
  </si>
  <si>
    <t>Direktionen:</t>
  </si>
  <si>
    <t>Pulje til barsel</t>
  </si>
  <si>
    <t>Pulje til langtidssygdom</t>
  </si>
  <si>
    <t>06.52.70</t>
  </si>
  <si>
    <t>Elektronisk jobdatabase</t>
  </si>
  <si>
    <t>Fælles uddannelseskonto</t>
  </si>
  <si>
    <t>Staben Sundhed og Ældre</t>
  </si>
  <si>
    <t>06.45.53</t>
  </si>
  <si>
    <t>Sandflugt</t>
  </si>
  <si>
    <t>00.38.54</t>
  </si>
  <si>
    <t>488.10.696-07</t>
  </si>
  <si>
    <t>Byggemodning, Boligformål</t>
  </si>
  <si>
    <t>Byggemodning, Erhvervsformål</t>
  </si>
  <si>
    <t>Anlæg - Byggemodning</t>
  </si>
  <si>
    <t>Byggemodning</t>
  </si>
  <si>
    <t>Anlæg - Salg af grunde</t>
  </si>
  <si>
    <t>4 udenfor rammen med 100% overførsel</t>
  </si>
  <si>
    <t>Fagstab Social og Sundhed</t>
  </si>
  <si>
    <t>488/532</t>
  </si>
  <si>
    <t>Frit Valg Nord/Øst Fælles</t>
  </si>
  <si>
    <t>Frit Valg Nord/Øst egen</t>
  </si>
  <si>
    <t>FritValg Midt/Vest</t>
  </si>
  <si>
    <t>Centerområde Midt</t>
  </si>
  <si>
    <t>Krogen</t>
  </si>
  <si>
    <t>Lunden</t>
  </si>
  <si>
    <t>Botilbud Bo-østervang</t>
  </si>
  <si>
    <t>Værkstederne Viaduktvej/Skovlunden</t>
  </si>
  <si>
    <t>Hjemmesygeplejen</t>
  </si>
  <si>
    <t>Sundhedscenteret Projekter</t>
  </si>
  <si>
    <t>Hjælpemiddeldepot</t>
  </si>
  <si>
    <t>Tandplejen (Social og Sundhed)</t>
  </si>
  <si>
    <t>Bærbare batterier</t>
  </si>
  <si>
    <t>00.52.85</t>
  </si>
  <si>
    <t>Lederløn - indenfor direktionens ramme:</t>
  </si>
  <si>
    <t>Venskabsby, stævne og besøg</t>
  </si>
  <si>
    <t>Forsikring</t>
  </si>
  <si>
    <t>Tyveri og løsøre</t>
  </si>
  <si>
    <t>06.52.74</t>
  </si>
  <si>
    <t>Arbejdsmiljø</t>
  </si>
  <si>
    <t>Arbejdsmiljøuddannelse</t>
  </si>
  <si>
    <t>MED-kurser</t>
  </si>
  <si>
    <t>Lokal beskæftigelsesråd</t>
  </si>
  <si>
    <t>485.01.870-08</t>
  </si>
  <si>
    <t>Projekt Den Gamle Købmandsgård</t>
  </si>
  <si>
    <t>Fritidsklubben Isbj.parken, SFO 2</t>
  </si>
  <si>
    <t>Juniorklubben Isbj.parken SFO3</t>
  </si>
  <si>
    <t>Thorstrup SFO</t>
  </si>
  <si>
    <t>06.42.42</t>
  </si>
  <si>
    <t>Servicearealer, Aktivitetscenter Ølgod</t>
  </si>
  <si>
    <t>018.804</t>
  </si>
  <si>
    <t>018.817</t>
  </si>
  <si>
    <t>Ældreboliger, Aktivitetscenter Ølgod</t>
  </si>
  <si>
    <t>Ældreboliger, Ansager områdecenter</t>
  </si>
  <si>
    <t>Ældreboliger, Tistruplund områdecenter</t>
  </si>
  <si>
    <t>530.816</t>
  </si>
  <si>
    <t>532.820</t>
  </si>
  <si>
    <t>Børn, Unge og Familie - sundhedsplejen</t>
  </si>
  <si>
    <t>Staben Social &amp; Sundhed</t>
  </si>
  <si>
    <t>Køb/Salg af grunde</t>
  </si>
  <si>
    <t>532.04</t>
  </si>
  <si>
    <t>533.12.696.05</t>
  </si>
  <si>
    <t>013.820</t>
  </si>
  <si>
    <t>015.805</t>
  </si>
  <si>
    <t>015.806</t>
  </si>
  <si>
    <t>015.809</t>
  </si>
  <si>
    <t>015.811</t>
  </si>
  <si>
    <t>015.812</t>
  </si>
  <si>
    <t>002.202</t>
  </si>
  <si>
    <t>002.203</t>
  </si>
  <si>
    <t>482/532</t>
  </si>
  <si>
    <t>Social og Handicap</t>
  </si>
  <si>
    <t>Projekter og trepartmidler</t>
  </si>
  <si>
    <t>Servicearealtilskud, Aktivitetscenter Ølgod</t>
  </si>
  <si>
    <t>018.806</t>
  </si>
  <si>
    <t>Servicearealer Ansager områdecenter</t>
  </si>
  <si>
    <t>018.818</t>
  </si>
  <si>
    <t>Servicearealer Tistruplund</t>
  </si>
  <si>
    <t>018.819</t>
  </si>
  <si>
    <t>Servicearealer Skovhøj, Oksbøl</t>
  </si>
  <si>
    <t>018.824</t>
  </si>
  <si>
    <t>Udenfor rammen - 100% overførsel</t>
  </si>
  <si>
    <t>Varde Bymidte - planlægning -</t>
  </si>
  <si>
    <t>Cykelsti Nymindegabvej</t>
  </si>
  <si>
    <t>Musik- og billedskolen</t>
  </si>
  <si>
    <t>363/364</t>
  </si>
  <si>
    <t>Energirigtig renovering - idrætsanlæg</t>
  </si>
  <si>
    <t>ESDH-system</t>
  </si>
  <si>
    <t>Pulje til løn i opsigelsesperiode, sparekatalog</t>
  </si>
  <si>
    <t>Diverse, forsikringer</t>
  </si>
  <si>
    <t>Projekt - perronen</t>
  </si>
  <si>
    <t>Rollemodelprojekt</t>
  </si>
  <si>
    <t>Forældrerolleprojekt</t>
  </si>
  <si>
    <t>Social- &amp; handicapservice</t>
  </si>
  <si>
    <t>Styrket efteruddannelse-ADL</t>
  </si>
  <si>
    <t>Vandhandlerplaner</t>
  </si>
  <si>
    <t>Miljøtilsyn, brugerbetaling</t>
  </si>
  <si>
    <t>Projekt Videotolkning</t>
  </si>
  <si>
    <t>Dagplejen</t>
  </si>
  <si>
    <t>Sct. Jacobi 10iCampus</t>
  </si>
  <si>
    <t>485…</t>
  </si>
  <si>
    <t>Administrationsbygninger,  7-2, fælles</t>
  </si>
  <si>
    <t>Administrationsbygninger,  7-2, BCV</t>
  </si>
  <si>
    <t>Administrationsbygninger,  7-2, Bytoften</t>
  </si>
  <si>
    <t>Samling af brand og redningsberedskab</t>
  </si>
  <si>
    <t>013.822</t>
  </si>
  <si>
    <t>Investeringer vedr. energibesparende foranstaltninger</t>
  </si>
  <si>
    <t>Skovene</t>
  </si>
  <si>
    <t>Kystsikring</t>
  </si>
  <si>
    <t>Frit Valg Midt/Vest Overførsel nedsættes til 5% af afregningsbeløb 2012</t>
  </si>
  <si>
    <t>Centerområde Syd/øst</t>
  </si>
  <si>
    <t>Centerområde Nord/Vest</t>
  </si>
  <si>
    <t>Frit Valg NORD Øst</t>
  </si>
  <si>
    <t>Frit Valg Midt vest personalefrening</t>
  </si>
  <si>
    <t>Handicap og Beskæftigelse arv</t>
  </si>
  <si>
    <t>Hjemmesygeplejen projekter og kompetencemidler</t>
  </si>
  <si>
    <t>Servicearealer, Æblehaven Næsbjerg</t>
  </si>
  <si>
    <t>018815</t>
  </si>
  <si>
    <t>Serveceareal tilskud , Ansager</t>
  </si>
  <si>
    <t>018.822</t>
  </si>
  <si>
    <t>018.826</t>
  </si>
  <si>
    <t>018.827</t>
  </si>
  <si>
    <t>530823</t>
  </si>
  <si>
    <t>ABA-anlæg, trædemåtter, nødkaldsforb. Mm</t>
  </si>
  <si>
    <t>532835</t>
  </si>
  <si>
    <t>542815</t>
  </si>
  <si>
    <t>550810</t>
  </si>
  <si>
    <t>550811</t>
  </si>
  <si>
    <t>Salg af grund til 4 alm. Ældreb, til handic. I Oksbøl</t>
  </si>
  <si>
    <t>552814</t>
  </si>
  <si>
    <t>Støtte fra indsatspuljen 2011</t>
  </si>
  <si>
    <t>015.813</t>
  </si>
  <si>
    <t>015.815</t>
  </si>
  <si>
    <t>Midler til projekter inden for Grøn vækst</t>
  </si>
  <si>
    <t>Anlæg P-plads, Henne Strand</t>
  </si>
  <si>
    <t>Anlæg af P-plads, Ølgod</t>
  </si>
  <si>
    <t>Varde Bymidte</t>
  </si>
  <si>
    <t>Optimering af krydset Vestre Landevej/Ndr.Boulevard</t>
  </si>
  <si>
    <t>Cykelsti Næsbjerg - Varde</t>
  </si>
  <si>
    <t>050.810</t>
  </si>
  <si>
    <t>Bygningsfornyelse - generel 2010</t>
  </si>
  <si>
    <t>Bygningsfornyelse - generel 2009</t>
  </si>
  <si>
    <t>Bygningsfornyelse - generel 2007</t>
  </si>
  <si>
    <t>Byggemodning, tilslutningsbidrag bidrag</t>
  </si>
  <si>
    <t>Salg af grunde - boligformål</t>
  </si>
  <si>
    <t>Byggemodningsudgifter</t>
  </si>
  <si>
    <t xml:space="preserve">I alt </t>
  </si>
  <si>
    <t xml:space="preserve">Tilslutningsbidrag, hvor kontoen står i forskud </t>
  </si>
  <si>
    <t>Tilslutningsbidrag, hvor kontoen står i forskud</t>
  </si>
  <si>
    <t>Salg af grunde - erhvervsformål</t>
  </si>
  <si>
    <t>Salg af areal ved Sønderskovvej 11, Nordenskov</t>
  </si>
  <si>
    <t>005.834</t>
  </si>
  <si>
    <t>Vestervold 11 A, Varde - udskiftning af tag</t>
  </si>
  <si>
    <t>013.865</t>
  </si>
  <si>
    <t>Salg af Frisvadvej 1B, varde</t>
  </si>
  <si>
    <t>013.868</t>
  </si>
  <si>
    <t>Salg af tandklinikker i Agerbæk og Ølgod</t>
  </si>
  <si>
    <t>013.874</t>
  </si>
  <si>
    <t>Standardisering af infrastruktur</t>
  </si>
  <si>
    <t>00.22.05</t>
  </si>
  <si>
    <t>06.48.62</t>
  </si>
  <si>
    <t>Valg</t>
  </si>
  <si>
    <t xml:space="preserve"> </t>
  </si>
  <si>
    <t>Staben Sundhed og Omsorg</t>
  </si>
  <si>
    <t>Staben Plan, Kultur &amp; Teknik</t>
  </si>
  <si>
    <t>Pulje til selvrisiko-auto</t>
  </si>
  <si>
    <t>Pulje til selvrisiko-bygninger</t>
  </si>
  <si>
    <t>Pulje til dækning af patientskader</t>
  </si>
  <si>
    <t>Seniorordning, ned i tid-opretholde pension</t>
  </si>
  <si>
    <t>Pulje til fastholdelse, trivsel og forebyggelse</t>
  </si>
  <si>
    <t>Forbrugsregistrering</t>
  </si>
  <si>
    <t>350.001</t>
  </si>
  <si>
    <t xml:space="preserve">Breddeidræt </t>
  </si>
  <si>
    <t>030.001</t>
  </si>
  <si>
    <t>Bro fra Arnbjerg til Varde Sommerland</t>
  </si>
  <si>
    <t>020.830</t>
  </si>
  <si>
    <t>Kunststofbane i Varde</t>
  </si>
  <si>
    <t>Flytning af Rød Pavillion til Stålværks- og Trådspinderigrunden</t>
  </si>
  <si>
    <t>Projekt Stålværks- og Trådspinderigrunden</t>
  </si>
  <si>
    <t>Varde Vest</t>
  </si>
  <si>
    <t>Firkløveret</t>
  </si>
  <si>
    <t>Børneuniverset</t>
  </si>
  <si>
    <t>Blåbjergegnens dagtilbud</t>
  </si>
  <si>
    <t>Daginst. Ved Vesterhavet</t>
  </si>
  <si>
    <t>Daginst. Skovbrynet</t>
  </si>
  <si>
    <t>Institution ØST</t>
  </si>
  <si>
    <t>Institution Nord-ØST</t>
  </si>
  <si>
    <t>Go´mad til børn</t>
  </si>
  <si>
    <t>Samuelsgårdens SFO 1</t>
  </si>
  <si>
    <t>Samuelsgårdens SFO 2 og 3</t>
  </si>
  <si>
    <t>Ølgod Skole</t>
  </si>
  <si>
    <t>Ølgod Skole SFO</t>
  </si>
  <si>
    <t>Tippen - Entreén</t>
  </si>
  <si>
    <t>Varde STU-Center</t>
  </si>
  <si>
    <t>Ungdommens ungdomsvejledning</t>
  </si>
  <si>
    <t>Frit Valg Fælles overførsel nedsætte til 5% af nettobudgettet indenfor rammen</t>
  </si>
  <si>
    <t>Budgetoverførsler fra 2013 til 2014</t>
  </si>
  <si>
    <t>Budget-
overførsel fra 2013 til 2014</t>
  </si>
  <si>
    <t>Korr. budget 2013</t>
  </si>
  <si>
    <t>Regnskab 2013</t>
  </si>
  <si>
    <t>Budgetoverførsel fra 2013 til 2014</t>
  </si>
  <si>
    <t>Dok. nr:</t>
  </si>
  <si>
    <t>Budgetoverførsel fra 2013 til 2014 - anlæg</t>
  </si>
  <si>
    <t>Aftaleholder/område:</t>
  </si>
  <si>
    <t>1437-14</t>
  </si>
  <si>
    <t>Økonomiafdelingen</t>
  </si>
  <si>
    <t>1440-14</t>
  </si>
  <si>
    <t>1438-14</t>
  </si>
  <si>
    <t>1442-14</t>
  </si>
  <si>
    <t>1443-14</t>
  </si>
  <si>
    <t>Frit Valg Nord Øst Fælles</t>
  </si>
  <si>
    <t>1444-14</t>
  </si>
  <si>
    <t>FritValgAministration Respiratorteam</t>
  </si>
  <si>
    <t>1446-13</t>
  </si>
  <si>
    <t>1447-14</t>
  </si>
  <si>
    <t>1448-14</t>
  </si>
  <si>
    <t>Centerområde Syd/Øst</t>
  </si>
  <si>
    <t>1446-14</t>
  </si>
  <si>
    <t>1450-14</t>
  </si>
  <si>
    <t>Lunden Længerevarende botilbud</t>
  </si>
  <si>
    <t>Handicap Bo og beskrætigelse</t>
  </si>
  <si>
    <t>66748-13</t>
  </si>
  <si>
    <t>66742-13</t>
  </si>
  <si>
    <t>66745-13</t>
  </si>
  <si>
    <t>66746-13</t>
  </si>
  <si>
    <t>553/559</t>
  </si>
  <si>
    <t>1457-14</t>
  </si>
  <si>
    <t>1457-13</t>
  </si>
  <si>
    <t>Socilapsykiatrien Slotsgade Brugere</t>
  </si>
  <si>
    <t>1458-14</t>
  </si>
  <si>
    <t>1459-14</t>
  </si>
  <si>
    <t>Hjælpemiddeldepot projekter</t>
  </si>
  <si>
    <t>1462-14</t>
  </si>
  <si>
    <t>Bøgely Kompetenceudviklingsmidler</t>
  </si>
  <si>
    <t>66745/13</t>
  </si>
  <si>
    <t>66746/13</t>
  </si>
  <si>
    <t>66754/13</t>
  </si>
  <si>
    <t>66755/13</t>
  </si>
  <si>
    <t>Overskud Screening til jobcenter</t>
  </si>
  <si>
    <t>Nedskrevet til5%</t>
  </si>
  <si>
    <t>mindre overskud konto 6</t>
  </si>
  <si>
    <t>Lederlønninger</t>
  </si>
  <si>
    <t xml:space="preserve">Socialpsykiatrien: Overførsel nedsættes til 5% af nettodrift indenfor rammen </t>
  </si>
  <si>
    <t>Overflyttet til anlæg Vidagerhus</t>
  </si>
  <si>
    <t>688401-12</t>
  </si>
  <si>
    <t>Servicearealer, Krogen Varde</t>
  </si>
  <si>
    <t>299954-12</t>
  </si>
  <si>
    <t>997958-12</t>
  </si>
  <si>
    <t>705740-12</t>
  </si>
  <si>
    <t>767663-02</t>
  </si>
  <si>
    <t>Servicearealtilskud Tistrup Lund</t>
  </si>
  <si>
    <t>018825</t>
  </si>
  <si>
    <t xml:space="preserve">Servicearealer, Botilbud afdeling ll. Oksbøl </t>
  </si>
  <si>
    <t>767663-12</t>
  </si>
  <si>
    <t>Servicearealtilskud Botilbud Oksbøl</t>
  </si>
  <si>
    <t>Servicearealer, Bo Østervang Varde</t>
  </si>
  <si>
    <t>018830</t>
  </si>
  <si>
    <t>577598-12</t>
  </si>
  <si>
    <t>Serviceareal tilskud 5 handicap Boliger Bo Østervang</t>
  </si>
  <si>
    <t>018831</t>
  </si>
  <si>
    <t>Hensat Beløb  Bo Østervang Varde</t>
  </si>
  <si>
    <t>018832</t>
  </si>
  <si>
    <t>Servicearealtilskud Skovhøj Oksbøl</t>
  </si>
  <si>
    <t>018852</t>
  </si>
  <si>
    <t>530813</t>
  </si>
  <si>
    <t>698401-12</t>
  </si>
  <si>
    <t>530815</t>
  </si>
  <si>
    <t xml:space="preserve">4 almene ældreboliger boafdeling ll  Oksbøl </t>
  </si>
  <si>
    <t>530819</t>
  </si>
  <si>
    <t>Anlægspluje ældreboliger</t>
  </si>
  <si>
    <t>530821</t>
  </si>
  <si>
    <t>Notto Komm. Tab v/nedlæggelse af 4 boliger i Outrup</t>
  </si>
  <si>
    <t>84780-13</t>
  </si>
  <si>
    <t>705731-12</t>
  </si>
  <si>
    <t>530825</t>
  </si>
  <si>
    <t>Omlægning af madproduktion Carolineparken</t>
  </si>
  <si>
    <t>532820</t>
  </si>
  <si>
    <t>280536-12</t>
  </si>
  <si>
    <t xml:space="preserve"> af grund og bygninger Tistruplund</t>
  </si>
  <si>
    <t>532828</t>
  </si>
  <si>
    <t>Renovering af sygepleje gruppen Tistruplund</t>
  </si>
  <si>
    <t>708954-12</t>
  </si>
  <si>
    <t>Nednrydning af bygn samt etab. Af Plasa Solhøj</t>
  </si>
  <si>
    <t>532845</t>
  </si>
  <si>
    <t>830521-12</t>
  </si>
  <si>
    <t>532846</t>
  </si>
  <si>
    <t>Varmeskur i Varde By</t>
  </si>
  <si>
    <t>544810</t>
  </si>
  <si>
    <t>577603-12</t>
  </si>
  <si>
    <t>Lunden Living LAB</t>
  </si>
  <si>
    <t>65744-12</t>
  </si>
  <si>
    <t>Lunden, Trådløst kaldeamnlæg og Telefonanlæg</t>
  </si>
  <si>
    <t>577600-12</t>
  </si>
  <si>
    <t>Salg af grund og boligdelen Bo Østervang</t>
  </si>
  <si>
    <t>577588-12</t>
  </si>
  <si>
    <t>550849</t>
  </si>
  <si>
    <t>Køb og Renovering af Vidagerhus</t>
  </si>
  <si>
    <t>552808</t>
  </si>
  <si>
    <t>160143-13</t>
  </si>
  <si>
    <t>Til- og ombyrgning af handicapboliger i Ølgod</t>
  </si>
  <si>
    <t>552815</t>
  </si>
  <si>
    <t>Ombygning af Køkken Linde Alle</t>
  </si>
  <si>
    <t>Afsluttet, overføres ikke</t>
  </si>
  <si>
    <t xml:space="preserve">Afsluttet, </t>
  </si>
  <si>
    <t>Afsluttet</t>
  </si>
  <si>
    <t>Afsluttet overføres ikke</t>
  </si>
  <si>
    <t>Overføres ikke ????</t>
  </si>
  <si>
    <t>Gårdhave ved dagcenteret Carolineparken</t>
  </si>
  <si>
    <t>20170-14</t>
  </si>
  <si>
    <t>20889-14</t>
  </si>
  <si>
    <t>20912-14</t>
  </si>
  <si>
    <t>20923-14</t>
  </si>
  <si>
    <t>20982-14</t>
  </si>
  <si>
    <t>20998-14</t>
  </si>
  <si>
    <t>20999-14</t>
  </si>
  <si>
    <t>21001-14</t>
  </si>
  <si>
    <t>21005-14</t>
  </si>
  <si>
    <t>21006-14</t>
  </si>
  <si>
    <t>21007-14</t>
  </si>
  <si>
    <t>21008-14</t>
  </si>
  <si>
    <t>21010-14</t>
  </si>
  <si>
    <t>21013-14</t>
  </si>
  <si>
    <t>21014-14</t>
  </si>
  <si>
    <t>21018-14</t>
  </si>
  <si>
    <t>21258-14</t>
  </si>
  <si>
    <t>20716-14</t>
  </si>
  <si>
    <t>20621-14</t>
  </si>
  <si>
    <t>20474-14</t>
  </si>
  <si>
    <t>20445-14</t>
  </si>
  <si>
    <t>20145-14</t>
  </si>
  <si>
    <t>20131-14</t>
  </si>
  <si>
    <t>20427-14</t>
  </si>
  <si>
    <t>20461-14</t>
  </si>
  <si>
    <t>20511-14</t>
  </si>
  <si>
    <t>20538-14</t>
  </si>
  <si>
    <t>20607-14</t>
  </si>
  <si>
    <t>20632-14</t>
  </si>
  <si>
    <t>20637-14</t>
  </si>
  <si>
    <t>20642-14</t>
  </si>
  <si>
    <t>20711-14</t>
  </si>
  <si>
    <t>20584-14</t>
  </si>
  <si>
    <t>21021-14</t>
  </si>
  <si>
    <t>20571-14</t>
  </si>
  <si>
    <t>21750-14</t>
  </si>
  <si>
    <t>Overføres ikke</t>
  </si>
  <si>
    <t>Ubestemte formål/arealer til udlejning</t>
  </si>
  <si>
    <t>2617-14</t>
  </si>
  <si>
    <t>Faste ejend.- Fælles formål</t>
  </si>
  <si>
    <t>Plan &amp; Byg</t>
  </si>
  <si>
    <t>Central pulje til udvendig vedligeholdelse</t>
  </si>
  <si>
    <t>06.45.51+53</t>
  </si>
  <si>
    <t>Kommunalbestyrelsesmedlemmer</t>
  </si>
  <si>
    <t>Fælles kontorhold</t>
  </si>
  <si>
    <t>Porto</t>
  </si>
  <si>
    <t>Annoncer</t>
  </si>
  <si>
    <t>Konsulentbistand</t>
  </si>
  <si>
    <t>Kommunikation, markedsføring og udvikling</t>
  </si>
  <si>
    <t>Turisme og Erhverv</t>
  </si>
  <si>
    <t>Kørselsgodtgørelse</t>
  </si>
  <si>
    <t>Biler</t>
  </si>
  <si>
    <t>Projekt - styringsværktøj</t>
  </si>
  <si>
    <t>Infrastruktur</t>
  </si>
  <si>
    <t>Servicedisk</t>
  </si>
  <si>
    <t>Projekter</t>
  </si>
  <si>
    <t>Intern salg</t>
  </si>
  <si>
    <t>Leje og leasing</t>
  </si>
  <si>
    <t>Fagsystem mm</t>
  </si>
  <si>
    <t>Regulering af diverse budgetomplaceringer</t>
  </si>
  <si>
    <t>FLIS</t>
  </si>
  <si>
    <t>Aflevering af data til Statens arkiver</t>
  </si>
  <si>
    <t>Fælles bonus-præmiebeløb, ekstraordinære elever</t>
  </si>
  <si>
    <t>Ældreråd</t>
  </si>
  <si>
    <t>Handicapråd</t>
  </si>
  <si>
    <t>integrationsråd</t>
  </si>
  <si>
    <t>Kompetancemidler</t>
  </si>
  <si>
    <t>Tilsyn med bo-tilbud, udgifter</t>
  </si>
  <si>
    <t>Tilsyn med bo-tilbud, indtægter</t>
  </si>
  <si>
    <t>Helhedsplanen, Boulevarden</t>
  </si>
  <si>
    <t>Folkeoplysningsudvalget</t>
  </si>
  <si>
    <t>Tilsyn med plejefamilier</t>
  </si>
  <si>
    <t>06.45.57</t>
  </si>
  <si>
    <t>Kvalitetsstyring af sagsbeh. på natur og miljøområdet</t>
  </si>
  <si>
    <t>Pulje til dækning af miljøgodkendelse af landbrug</t>
  </si>
  <si>
    <t>Miljønetværk</t>
  </si>
  <si>
    <t>Udarbejdelse af sektorplan vedr spildevand, vand</t>
  </si>
  <si>
    <t>DIADEM-digitalisering af oplysn om kollektiv trafik</t>
  </si>
  <si>
    <t>Miljøtilsyn, udgifter ovf fra 2012</t>
  </si>
  <si>
    <t>06.45.55</t>
  </si>
  <si>
    <t>Statsafg for enkeltudvindere og udledn af spildevand</t>
  </si>
  <si>
    <t>Indtægter ved byggesagsbehandling</t>
  </si>
  <si>
    <t>Gebyrer vedr. hyrevognsbevillinger</t>
  </si>
  <si>
    <t>Administrationsbygninger &amp; kantinedrift</t>
  </si>
  <si>
    <t>Blå flag</t>
  </si>
  <si>
    <t>Vedligeholdelsesplaner for ældreboliger</t>
  </si>
  <si>
    <t>Handicapkørsel</t>
  </si>
  <si>
    <t>Kørselsstyringssystem</t>
  </si>
  <si>
    <t>Tolkebistand</t>
  </si>
  <si>
    <t>Advokatbistand ved regressager</t>
  </si>
  <si>
    <t>Indtægter ved regressager</t>
  </si>
  <si>
    <t>Central pulje til fratrådt personale ifm sparekatalog</t>
  </si>
  <si>
    <t>Akutbidrag-1 øres pulje</t>
  </si>
  <si>
    <t>Personalegoder</t>
  </si>
  <si>
    <t>21908-14</t>
  </si>
  <si>
    <t>21853-14</t>
  </si>
  <si>
    <t>Hvidbjerg Strand Pier</t>
  </si>
  <si>
    <t>020.865</t>
  </si>
  <si>
    <t>Naturcenter Blaavand</t>
  </si>
  <si>
    <t>020.866</t>
  </si>
  <si>
    <t>050.815</t>
  </si>
  <si>
    <t xml:space="preserve">Projekt - Genopretning af Varde Ådel </t>
  </si>
  <si>
    <t xml:space="preserve">Projekt - Planlægning af plejeprojekt i Varde Ådal </t>
  </si>
  <si>
    <t>050.820</t>
  </si>
  <si>
    <t>Projekt - Planlægning af plejeprojekt i Alslev Ådal</t>
  </si>
  <si>
    <t>050.825</t>
  </si>
  <si>
    <t>051.810</t>
  </si>
  <si>
    <t>Natura 2000 - etab. Naturlige vandstandsforhold - Ho Bugt Enge</t>
  </si>
  <si>
    <t xml:space="preserve">Natura 2000 projekt - Grønningen </t>
  </si>
  <si>
    <t>051.820</t>
  </si>
  <si>
    <t>Energibesparende foranstalt. - gadelys</t>
  </si>
  <si>
    <t>Separering af kloak ved kommunale ejendomme</t>
  </si>
  <si>
    <t>Forprojekt for Holme Å-projekt</t>
  </si>
  <si>
    <t>070.810</t>
  </si>
  <si>
    <t>Kommunale projekter om boringsnære beskyttelsesområder</t>
  </si>
  <si>
    <t>Forskønnelsestiltag i Varde Midtby</t>
  </si>
  <si>
    <t>Udskiftning af jernbanebroen ved Viaduktvej, Ølgod</t>
  </si>
  <si>
    <t xml:space="preserve">Cykelsti Vejers havvej - Delvis af Puljen fra Staten </t>
  </si>
  <si>
    <t>Fodgængertunnel Bro over banen v/Plantagevej</t>
  </si>
  <si>
    <t xml:space="preserve">Udskiftning af vejafvanding i.f.m kloaksepareing </t>
  </si>
  <si>
    <t>16504-14</t>
  </si>
  <si>
    <t>15034-14</t>
  </si>
  <si>
    <t>Faste ejendomme og fritidsfaciliteter</t>
  </si>
  <si>
    <t>16617-14</t>
  </si>
  <si>
    <t>Idræt, Fritid og Folkeoplysning</t>
  </si>
  <si>
    <t>Kulturel virksomhed</t>
  </si>
  <si>
    <t>00.25 /00.32</t>
  </si>
  <si>
    <t>03.22/03.38</t>
  </si>
  <si>
    <t>03.35</t>
  </si>
  <si>
    <t>05.72</t>
  </si>
  <si>
    <t>Støtte til frivilligt socialt arbejde</t>
  </si>
  <si>
    <t>Erhvervsudvikling, turisme og landdistrikter</t>
  </si>
  <si>
    <t>06.48</t>
  </si>
  <si>
    <t>18887-14</t>
  </si>
  <si>
    <t>22939-14</t>
  </si>
  <si>
    <t>overføres ikke</t>
  </si>
  <si>
    <t>089.820</t>
  </si>
  <si>
    <t>Flere Døgntilbud til Sindslindende</t>
  </si>
  <si>
    <t>20928-14</t>
  </si>
  <si>
    <t>21003-14</t>
  </si>
  <si>
    <t>21016-14</t>
  </si>
  <si>
    <t>181902-13</t>
  </si>
  <si>
    <t>2498 / 14</t>
  </si>
  <si>
    <t>301 m. fl.</t>
  </si>
  <si>
    <t>510 m. fl.</t>
  </si>
  <si>
    <t>23805-14</t>
  </si>
  <si>
    <t>301804</t>
  </si>
  <si>
    <t>Indefrosne midler, frigivet i 2013</t>
  </si>
  <si>
    <t>513853</t>
  </si>
  <si>
    <t>Indefrosne midler, frigivet i 2012:</t>
  </si>
  <si>
    <t>301801-03</t>
  </si>
  <si>
    <t>Nørre Nebel skole, renovering af fliser lang klyngerne</t>
  </si>
  <si>
    <t>301801-04</t>
  </si>
  <si>
    <t>Nørre Nebel Skole, hjemkundskabslokale</t>
  </si>
  <si>
    <t>301804-05</t>
  </si>
  <si>
    <t>Jacobi Skole udearealer</t>
  </si>
  <si>
    <t>301804-06</t>
  </si>
  <si>
    <t>Jacobi skole, to toiletter ved udeskole</t>
  </si>
  <si>
    <t>301804-08</t>
  </si>
  <si>
    <t>Thorstrup skole, renovering af legepladser</t>
  </si>
  <si>
    <t>301804-01</t>
  </si>
  <si>
    <t>Årre Skole, Renovering lokaler og legeplads</t>
  </si>
  <si>
    <t>301819</t>
  </si>
  <si>
    <t>301852</t>
  </si>
  <si>
    <t>Sct. Jacobi Skole cykler</t>
  </si>
  <si>
    <t>301867</t>
  </si>
  <si>
    <t>Lykkesgårdskolen renovering</t>
  </si>
  <si>
    <t>301870</t>
  </si>
  <si>
    <t>IT forsøgsprojekt på 3 overbygningsskoler</t>
  </si>
  <si>
    <t>301871-07</t>
  </si>
  <si>
    <t>Sct. Jacobi skole - etablering af ungdomsmiljø</t>
  </si>
  <si>
    <t>301876</t>
  </si>
  <si>
    <t>Lykkesgårdskolen - renovering og nybyggeri</t>
  </si>
  <si>
    <t>301879</t>
  </si>
  <si>
    <t>Renoverings-og anlægspulje, skoler og dagtilbud</t>
  </si>
  <si>
    <t>305802</t>
  </si>
  <si>
    <t>Indefrosne midler, frigivet i 2013:</t>
  </si>
  <si>
    <t>305802-02</t>
  </si>
  <si>
    <t>Tistrup SFO - klogetrappe og skur</t>
  </si>
  <si>
    <t>305802-03</t>
  </si>
  <si>
    <t>Jacobi Skole SFO - udearealer</t>
  </si>
  <si>
    <t>305806</t>
  </si>
  <si>
    <t>SFO 2 og SFO 3 i Varde By</t>
  </si>
  <si>
    <t>305807</t>
  </si>
  <si>
    <t>305807-08</t>
  </si>
  <si>
    <t>Sct Jacobi SFO, renovering af legeplads</t>
  </si>
  <si>
    <t>305807-09</t>
  </si>
  <si>
    <t>Sct Jacobi SFO, indretning af ny SFO 2 og 3</t>
  </si>
  <si>
    <t>305841</t>
  </si>
  <si>
    <t>Ølgod SFO - Etablering af Birkely</t>
  </si>
  <si>
    <t>305842</t>
  </si>
  <si>
    <t>Ølgod SFO - færdiggørelse af Lærkely</t>
  </si>
  <si>
    <t>308800</t>
  </si>
  <si>
    <t>Skolen ved Tippen, tilbygning og etablering toiletter</t>
  </si>
  <si>
    <t>375801</t>
  </si>
  <si>
    <t>Ungdomshus</t>
  </si>
  <si>
    <t>510801</t>
  </si>
  <si>
    <t xml:space="preserve">Renovering og anlægspulje på daginstitutionsområdet. </t>
  </si>
  <si>
    <t>513824</t>
  </si>
  <si>
    <t>Salg af Vangsgade 31, Ølgod</t>
  </si>
  <si>
    <t>513826</t>
  </si>
  <si>
    <t>513826-03</t>
  </si>
  <si>
    <t>Børneuniverset - opgradering af læringsmiljøer i de 3 dagtilbud</t>
  </si>
  <si>
    <t>513853-01</t>
  </si>
  <si>
    <t>Oksbøl Børnehave, etablering af legeplads</t>
  </si>
  <si>
    <t>513853-11</t>
  </si>
  <si>
    <t>Hedevang, Alslev, solsejl og udendørs værksted</t>
  </si>
  <si>
    <t>514807</t>
  </si>
  <si>
    <t>0-2 års pladser Oksbøl, etableringsudgifter</t>
  </si>
  <si>
    <t>514810</t>
  </si>
  <si>
    <t>Oksbøl masterplan (børnepasning)</t>
  </si>
  <si>
    <t>517008-01</t>
  </si>
  <si>
    <t>Firkløveret, Solsikken, renv. af legeplads</t>
  </si>
  <si>
    <t>523814-01</t>
  </si>
  <si>
    <t>Tippen døgn, tilbygning af lokaler</t>
  </si>
  <si>
    <t>523814-02</t>
  </si>
  <si>
    <t>Tippen, udskiftning af oliefyr</t>
  </si>
  <si>
    <t>Del af elforbrug - Grønt område</t>
  </si>
  <si>
    <t>Skadedyrsbekæmpelse</t>
  </si>
  <si>
    <t>00.55.91</t>
  </si>
  <si>
    <t>Jernbanedrift</t>
  </si>
  <si>
    <t>02.32.35</t>
  </si>
  <si>
    <t>2617 / 14</t>
  </si>
  <si>
    <t>Byfornyelse - fælles udg/indt.</t>
  </si>
  <si>
    <t>00.25.15</t>
  </si>
  <si>
    <t>Energimærk-off toilet-udd/netv.</t>
  </si>
  <si>
    <t>2663 / 14</t>
  </si>
  <si>
    <t>Salg af Sønderbro 39B, Ansager (matr. 13bh)</t>
  </si>
  <si>
    <t>005833</t>
  </si>
  <si>
    <t>Køb af Torvegade 10, Varde - Shell grunden</t>
  </si>
  <si>
    <t>005.836</t>
  </si>
  <si>
    <t>Salg af Blåvand Skole - Blåvand Aktivitetscenter</t>
  </si>
  <si>
    <t>005.838</t>
  </si>
  <si>
    <t>Salg af ejd til selskaber under Varde Forsyning A/S</t>
  </si>
  <si>
    <t>Energibesp. foranst. - Fælles for energikonti</t>
  </si>
  <si>
    <t>010.840</t>
  </si>
  <si>
    <t>005.839</t>
  </si>
  <si>
    <t>Energibesp.foranst. - Tilskud til energibesparelser - 2013</t>
  </si>
  <si>
    <t>Pulje til bygninger/ældreboliger - som skal afvikles</t>
  </si>
  <si>
    <t>Salg af Engparken 13, Outrup</t>
  </si>
  <si>
    <t>Udbud Lerpøtvej 8, Varde</t>
  </si>
  <si>
    <t>013.882</t>
  </si>
  <si>
    <t>013.880</t>
  </si>
  <si>
    <t>Salg af Søndergade 38, Tistrup (tidligere Plejehjem)</t>
  </si>
  <si>
    <t>Salg af  Toften 2, Årre</t>
  </si>
  <si>
    <t>013.884</t>
  </si>
  <si>
    <t>010.843</t>
  </si>
  <si>
    <t>Energibesp.foranst. - Andre faste ejendomme</t>
  </si>
  <si>
    <t>013.840</t>
  </si>
  <si>
    <t>Bygninger på Vangsgade 31, Ølgod - nedrivning/udstyk</t>
  </si>
  <si>
    <t>Opkøb af faldefærdige bygninger</t>
  </si>
  <si>
    <t>013.886</t>
  </si>
  <si>
    <t>013.885</t>
  </si>
  <si>
    <t>Tilbygning til Lægehuset i Oksbøl</t>
  </si>
  <si>
    <t>013.887</t>
  </si>
  <si>
    <t>Ventilationsanlæg til Musik &amp; Billedskolen, Vestervold</t>
  </si>
  <si>
    <t>Nedrivning af Barakker ved Helle Hallerne</t>
  </si>
  <si>
    <t>013.889</t>
  </si>
  <si>
    <t>013.888</t>
  </si>
  <si>
    <t>Energibesparende foranstaltninger - Materielgårde</t>
  </si>
  <si>
    <t>205.840</t>
  </si>
  <si>
    <t>Energibesparende foranstaltninger - skolerne</t>
  </si>
  <si>
    <t>301.840</t>
  </si>
  <si>
    <t>Energibesparende foranst. - Skolefritidsordninger</t>
  </si>
  <si>
    <t>Energibesparende foranst. - Idrætsfaciliteter børn/unge</t>
  </si>
  <si>
    <t xml:space="preserve">Energibesparende foranst. - Ungdomsuddannelse </t>
  </si>
  <si>
    <t>Energibesparende foranst. - Museum</t>
  </si>
  <si>
    <t>Energibesparende foranstaltninger - børnehaverne</t>
  </si>
  <si>
    <t>Engergibesp. foranst. - Integrerede daginstitutioner</t>
  </si>
  <si>
    <t>Energibesparende foranst. - Ældreboliger</t>
  </si>
  <si>
    <t>305.840</t>
  </si>
  <si>
    <t>318.840</t>
  </si>
  <si>
    <t>346.840</t>
  </si>
  <si>
    <t>360.840</t>
  </si>
  <si>
    <t>513.840</t>
  </si>
  <si>
    <t>514.840</t>
  </si>
  <si>
    <t>532.840</t>
  </si>
  <si>
    <t>Energibesparende foranst. - Rådhuse</t>
  </si>
  <si>
    <t>650.840</t>
  </si>
  <si>
    <t>Fortællinger i "Naturpark Vesterhavet" -Nordea</t>
  </si>
  <si>
    <t>Fortællinger i "Naturpark Vesterhavet" - Grøn vækst</t>
  </si>
  <si>
    <t>Digitalisering af byggesagsarkiv</t>
  </si>
  <si>
    <t>IT-afdeling</t>
  </si>
  <si>
    <t>2663-14</t>
  </si>
  <si>
    <t xml:space="preserve">Børn, Unge og Familie - Børn og unge med særlige behov </t>
  </si>
  <si>
    <t>Låneramme vedr. 2013. Lån optages i 2014</t>
  </si>
  <si>
    <t>Lederløn - indenfor direktionens ramme</t>
  </si>
  <si>
    <t>Staben Plan, Kultur og teknik</t>
  </si>
  <si>
    <t>Ledelse og administration</t>
  </si>
  <si>
    <t>Sekretariatet Børn og Unge</t>
  </si>
  <si>
    <t>25893-14</t>
  </si>
  <si>
    <t>5 almene boliger Bo Østervang, Varde</t>
  </si>
  <si>
    <t>Låneoptagelse vedr. energibesparende foranstaltninger (overførte beløb)</t>
  </si>
  <si>
    <t>Lånoptagelse vedr. ældreboliger (Bo Østervang)</t>
  </si>
  <si>
    <t xml:space="preserve">Sted nr. </t>
  </si>
  <si>
    <t>Børn, Unge og Familie - overføres ikke til 2014</t>
  </si>
  <si>
    <t>Budgetoverførsel i alt</t>
  </si>
  <si>
    <t>Heraf kodet i prisme under Social og Handicap</t>
  </si>
  <si>
    <t>Heraf kodet i prisme under Børn og Underv.</t>
  </si>
  <si>
    <t>??</t>
  </si>
  <si>
    <t>Renovering og etablering af legepladser skoler/dagtilbud</t>
  </si>
  <si>
    <t xml:space="preserve">Budgetoverførsel BUF (efter organisationsændring)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</si>
</sst>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0####"/>
    <numFmt numFmtId="165" formatCode="0#####"/>
  </numFmts>
  <fonts count="29">
    <font>
      <sz val="10"/>
      <name val="Arial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b/>
      <sz val="10"/>
      <name val="Arial"/>
      <family val="2"/>
    </font>
    <font>
      <sz val="20"/>
      <name val="Arial"/>
      <family val="2"/>
    </font>
    <font>
      <sz val="14"/>
      <name val="Arial"/>
      <family val="2"/>
    </font>
    <font>
      <i/>
      <sz val="10"/>
      <name val="Arial"/>
      <family val="2"/>
    </font>
    <font>
      <sz val="10"/>
      <color indexed="10"/>
      <name val="Arial"/>
      <family val="2"/>
    </font>
    <font>
      <b/>
      <sz val="14"/>
      <name val="Arial"/>
      <family val="2"/>
    </font>
    <font>
      <b/>
      <sz val="16"/>
      <name val="Arial"/>
      <family val="2"/>
    </font>
    <font>
      <u val="single"/>
      <sz val="10"/>
      <name val="Arial"/>
      <family val="2"/>
    </font>
    <font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9C0006"/>
      <name val="Calibri"/>
      <family val="2"/>
      <scheme val="minor"/>
    </font>
    <font>
      <sz val="10"/>
      <color rgb="FFFF0000"/>
      <name val="Arial"/>
      <family val="2"/>
    </font>
    <font>
      <sz val="9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2"/>
        <bgColor indexed="64"/>
      </patternFill>
    </fill>
  </fills>
  <borders count="38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>
        <color indexed="63"/>
      </left>
      <right/>
      <top style="thin">
        <color indexed="63"/>
      </top>
      <bottom style="thin">
        <color indexed="63"/>
      </bottom>
    </border>
    <border>
      <left/>
      <right/>
      <top style="thin">
        <color indexed="63"/>
      </top>
      <bottom style="thin">
        <color indexed="63"/>
      </bottom>
    </border>
    <border>
      <left/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/>
      <top style="thin">
        <color indexed="63"/>
      </top>
      <bottom/>
    </border>
    <border>
      <left/>
      <right/>
      <top style="thin">
        <color indexed="63"/>
      </top>
      <bottom/>
    </border>
    <border>
      <left/>
      <right style="thin">
        <color indexed="63"/>
      </right>
      <top style="thin">
        <color indexed="63"/>
      </top>
      <bottom/>
    </border>
    <border>
      <left style="thin">
        <color indexed="63"/>
      </left>
      <right/>
      <top/>
      <bottom style="thin">
        <color indexed="63"/>
      </bottom>
    </border>
    <border>
      <left/>
      <right/>
      <top/>
      <bottom style="thin">
        <color indexed="63"/>
      </bottom>
    </border>
    <border>
      <left/>
      <right style="thin">
        <color indexed="63"/>
      </right>
      <top/>
      <bottom style="thin">
        <color indexed="63"/>
      </bottom>
    </border>
    <border>
      <left style="thin">
        <color indexed="63"/>
      </left>
      <right/>
      <top/>
      <bottom/>
    </border>
    <border>
      <left/>
      <right style="thin">
        <color indexed="63"/>
      </right>
      <top/>
      <bottom/>
    </border>
    <border>
      <left/>
      <right/>
      <top/>
      <bottom style="thin"/>
    </border>
    <border>
      <left style="hair"/>
      <right style="hair"/>
      <top style="hair"/>
      <bottom style="hair"/>
    </border>
    <border>
      <left/>
      <right style="medium"/>
      <top/>
      <bottom/>
    </border>
    <border>
      <left style="medium"/>
      <right style="hair"/>
      <top style="medium"/>
      <bottom style="hair"/>
    </border>
    <border>
      <left style="hair"/>
      <right style="hair"/>
      <top style="medium"/>
      <bottom style="hair"/>
    </border>
    <border>
      <left style="hair"/>
      <right style="medium"/>
      <top style="medium"/>
      <bottom style="hair"/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medium"/>
      <right style="hair"/>
      <top style="hair"/>
      <bottom style="medium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 style="thin"/>
      <right style="thin"/>
      <top style="thin"/>
      <bottom style="thin"/>
    </border>
    <border>
      <left/>
      <right style="thin"/>
      <top/>
      <bottom/>
    </border>
    <border>
      <left/>
      <right/>
      <top/>
      <bottom style="double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" fillId="20" borderId="1" applyNumberFormat="0" applyFont="0" applyAlignment="0" applyProtection="0"/>
    <xf numFmtId="0" fontId="13" fillId="21" borderId="2" applyNumberFormat="0" applyAlignment="0" applyProtection="0"/>
    <xf numFmtId="0" fontId="14" fillId="0" borderId="0" applyNumberFormat="0" applyFill="0" applyBorder="0" applyAlignment="0" applyProtection="0"/>
    <xf numFmtId="0" fontId="15" fillId="22" borderId="0" applyNumberFormat="0" applyBorder="0" applyAlignment="0" applyProtection="0"/>
    <xf numFmtId="0" fontId="16" fillId="23" borderId="2" applyNumberFormat="0" applyAlignment="0" applyProtection="0"/>
    <xf numFmtId="0" fontId="17" fillId="24" borderId="3" applyNumberFormat="0" applyAlignment="0" applyProtection="0"/>
    <xf numFmtId="0" fontId="11" fillId="25" borderId="0" applyNumberFormat="0" applyBorder="0" applyAlignment="0" applyProtection="0"/>
    <xf numFmtId="0" fontId="11" fillId="26" borderId="0" applyNumberFormat="0" applyBorder="0" applyAlignment="0" applyProtection="0"/>
    <xf numFmtId="0" fontId="11" fillId="27" borderId="0" applyNumberFormat="0" applyBorder="0" applyAlignment="0" applyProtection="0"/>
    <xf numFmtId="0" fontId="11" fillId="28" borderId="0" applyNumberFormat="0" applyBorder="0" applyAlignment="0" applyProtection="0"/>
    <xf numFmtId="0" fontId="11" fillId="29" borderId="0" applyNumberFormat="0" applyBorder="0" applyAlignment="0" applyProtection="0"/>
    <xf numFmtId="0" fontId="11" fillId="30" borderId="0" applyNumberFormat="0" applyBorder="0" applyAlignment="0" applyProtection="0"/>
    <xf numFmtId="0" fontId="18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9" fillId="21" borderId="4" applyNumberFormat="0" applyAlignment="0" applyProtection="0"/>
    <xf numFmtId="0" fontId="20" fillId="0" borderId="5" applyNumberFormat="0" applyFill="0" applyAlignment="0" applyProtection="0"/>
    <xf numFmtId="0" fontId="21" fillId="0" borderId="6" applyNumberFormat="0" applyFill="0" applyAlignment="0" applyProtection="0"/>
    <xf numFmtId="0" fontId="22" fillId="0" borderId="7" applyNumberFormat="0" applyFill="0" applyAlignment="0" applyProtection="0"/>
    <xf numFmtId="0" fontId="22" fillId="0" borderId="0" applyNumberFormat="0" applyFill="0" applyBorder="0" applyAlignment="0" applyProtection="0"/>
    <xf numFmtId="0" fontId="23" fillId="0" borderId="8" applyNumberFormat="0" applyFill="0" applyAlignment="0" applyProtection="0"/>
    <xf numFmtId="0" fontId="24" fillId="0" borderId="0" applyNumberFormat="0" applyFill="0" applyBorder="0" applyAlignment="0" applyProtection="0"/>
    <xf numFmtId="0" fontId="25" fillId="0" borderId="9" applyNumberFormat="0" applyFill="0" applyAlignment="0" applyProtection="0"/>
    <xf numFmtId="0" fontId="26" fillId="32" borderId="0" applyNumberFormat="0" applyBorder="0" applyAlignment="0" applyProtection="0"/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</cellStyleXfs>
  <cellXfs count="238">
    <xf numFmtId="0" fontId="0" fillId="0" borderId="0" xfId="0"/>
    <xf numFmtId="0" fontId="3" fillId="0" borderId="0" xfId="0" applyFont="1"/>
    <xf numFmtId="0" fontId="5" fillId="0" borderId="0" xfId="0" applyFont="1"/>
    <xf numFmtId="0" fontId="0" fillId="0" borderId="0" xfId="0" applyAlignment="1">
      <alignment wrapText="1"/>
    </xf>
    <xf numFmtId="3" fontId="0" fillId="0" borderId="0" xfId="0" applyNumberFormat="1"/>
    <xf numFmtId="0" fontId="0" fillId="0" borderId="0" xfId="0" applyAlignment="1">
      <alignment horizontal="center"/>
    </xf>
    <xf numFmtId="0" fontId="3" fillId="0" borderId="0" xfId="0" applyFont="1"/>
    <xf numFmtId="0" fontId="0" fillId="0" borderId="0" xfId="0" applyFont="1"/>
    <xf numFmtId="3" fontId="0" fillId="0" borderId="0" xfId="0" applyNumberFormat="1" applyFont="1"/>
    <xf numFmtId="0" fontId="3" fillId="33" borderId="0" xfId="0" applyFont="1" applyFill="1"/>
    <xf numFmtId="0" fontId="0" fillId="33" borderId="0" xfId="0" applyFont="1" applyFill="1"/>
    <xf numFmtId="3" fontId="0" fillId="33" borderId="0" xfId="0" applyNumberFormat="1" applyFont="1" applyFill="1"/>
    <xf numFmtId="0" fontId="0" fillId="0" borderId="0" xfId="0" applyFont="1" applyFill="1"/>
    <xf numFmtId="3" fontId="0" fillId="0" borderId="0" xfId="0" applyNumberFormat="1" applyFont="1" applyFill="1"/>
    <xf numFmtId="3" fontId="0" fillId="0" borderId="0" xfId="0" applyNumberFormat="1" applyAlignment="1">
      <alignment horizontal="center"/>
    </xf>
    <xf numFmtId="3" fontId="3" fillId="0" borderId="0" xfId="0" applyNumberFormat="1" applyFont="1"/>
    <xf numFmtId="3" fontId="3" fillId="0" borderId="0" xfId="0" applyNumberFormat="1" applyFont="1" applyAlignment="1">
      <alignment horizontal="center"/>
    </xf>
    <xf numFmtId="0" fontId="3" fillId="0" borderId="0" xfId="0" applyFont="1" applyAlignment="1">
      <alignment wrapText="1"/>
    </xf>
    <xf numFmtId="0" fontId="0" fillId="0" borderId="0" xfId="0" applyAlignment="1">
      <alignment horizontal="right"/>
    </xf>
    <xf numFmtId="0" fontId="0" fillId="0" borderId="0" xfId="0" applyFont="1"/>
    <xf numFmtId="0" fontId="3" fillId="0" borderId="0" xfId="0" applyFont="1" applyAlignment="1">
      <alignment horizontal="right"/>
    </xf>
    <xf numFmtId="0" fontId="0" fillId="0" borderId="0" xfId="0" applyAlignment="1">
      <alignment vertical="top"/>
    </xf>
    <xf numFmtId="3" fontId="0" fillId="0" borderId="0" xfId="0" applyNumberFormat="1" applyAlignment="1">
      <alignment horizontal="center" vertical="top"/>
    </xf>
    <xf numFmtId="0" fontId="0" fillId="0" borderId="0" xfId="0" applyFont="1" applyAlignment="1">
      <alignment vertical="top"/>
    </xf>
    <xf numFmtId="0" fontId="3" fillId="0" borderId="0" xfId="0" applyFont="1" applyAlignment="1" quotePrefix="1">
      <alignment wrapText="1"/>
    </xf>
    <xf numFmtId="0" fontId="0" fillId="0" borderId="0" xfId="0" applyAlignment="1" quotePrefix="1">
      <alignment horizontal="right"/>
    </xf>
    <xf numFmtId="3" fontId="3" fillId="0" borderId="0" xfId="0" applyNumberFormat="1" applyFont="1" applyAlignment="1">
      <alignment horizontal="right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0" fillId="0" borderId="0" xfId="0" applyFont="1" applyAlignment="1">
      <alignment vertical="top" wrapText="1"/>
    </xf>
    <xf numFmtId="3" fontId="0" fillId="0" borderId="0" xfId="0" applyNumberFormat="1" applyFont="1" applyAlignment="1">
      <alignment vertical="top"/>
    </xf>
    <xf numFmtId="0" fontId="0" fillId="0" borderId="0" xfId="0" applyFont="1" applyAlignment="1">
      <alignment horizontal="left" vertical="top" wrapText="1"/>
    </xf>
    <xf numFmtId="0" fontId="0" fillId="0" borderId="0" xfId="0" applyFont="1" applyAlignment="1">
      <alignment vertical="top"/>
    </xf>
    <xf numFmtId="0" fontId="0" fillId="0" borderId="0" xfId="0" applyFont="1" applyAlignment="1">
      <alignment vertical="top" wrapText="1"/>
    </xf>
    <xf numFmtId="0" fontId="0" fillId="0" borderId="0" xfId="0" applyFont="1" applyAlignment="1" quotePrefix="1">
      <alignment horizontal="right" vertical="top"/>
    </xf>
    <xf numFmtId="3" fontId="0" fillId="0" borderId="0" xfId="0" applyNumberFormat="1" applyFont="1" applyAlignment="1">
      <alignment vertical="top"/>
    </xf>
    <xf numFmtId="165" fontId="0" fillId="0" borderId="0" xfId="0" applyNumberFormat="1" applyAlignment="1" quotePrefix="1">
      <alignment horizontal="right"/>
    </xf>
    <xf numFmtId="3" fontId="6" fillId="0" borderId="0" xfId="0" applyNumberFormat="1" applyFont="1"/>
    <xf numFmtId="0" fontId="6" fillId="0" borderId="0" xfId="0" applyFont="1"/>
    <xf numFmtId="0" fontId="0" fillId="0" borderId="0" xfId="0" applyFont="1" applyAlignment="1">
      <alignment wrapText="1"/>
    </xf>
    <xf numFmtId="3" fontId="0" fillId="0" borderId="0" xfId="0" applyNumberFormat="1" applyFont="1" applyFill="1" applyAlignment="1">
      <alignment horizontal="right"/>
    </xf>
    <xf numFmtId="49" fontId="0" fillId="0" borderId="0" xfId="0" applyNumberFormat="1"/>
    <xf numFmtId="0" fontId="8" fillId="0" borderId="0" xfId="0" applyFont="1"/>
    <xf numFmtId="0" fontId="9" fillId="0" borderId="0" xfId="0" applyFont="1"/>
    <xf numFmtId="0" fontId="9" fillId="33" borderId="0" xfId="0" applyFont="1" applyFill="1"/>
    <xf numFmtId="3" fontId="0" fillId="0" borderId="0" xfId="0" applyNumberFormat="1" applyAlignment="1" quotePrefix="1">
      <alignment horizontal="right"/>
    </xf>
    <xf numFmtId="3" fontId="0" fillId="0" borderId="0" xfId="0" applyNumberFormat="1" applyAlignment="1">
      <alignment horizontal="right"/>
    </xf>
    <xf numFmtId="0" fontId="3" fillId="0" borderId="0" xfId="0" applyFont="1" applyFill="1" applyAlignment="1" quotePrefix="1">
      <alignment horizontal="centerContinuous"/>
    </xf>
    <xf numFmtId="0" fontId="3" fillId="33" borderId="0" xfId="0" applyFont="1" applyFill="1" applyAlignment="1" quotePrefix="1">
      <alignment wrapText="1"/>
    </xf>
    <xf numFmtId="164" fontId="0" fillId="0" borderId="0" xfId="0" applyNumberFormat="1" applyAlignment="1" quotePrefix="1">
      <alignment horizontal="right"/>
    </xf>
    <xf numFmtId="3" fontId="0" fillId="0" borderId="0" xfId="0" applyNumberFormat="1" applyFont="1" applyAlignment="1">
      <alignment horizontal="right" vertical="top"/>
    </xf>
    <xf numFmtId="164" fontId="0" fillId="0" borderId="0" xfId="0" applyNumberFormat="1" applyFont="1" applyAlignment="1" quotePrefix="1">
      <alignment horizontal="right" vertical="top"/>
    </xf>
    <xf numFmtId="0" fontId="4" fillId="34" borderId="10" xfId="0" applyFont="1" applyFill="1" applyBorder="1" applyAlignment="1">
      <alignment horizontal="centerContinuous"/>
    </xf>
    <xf numFmtId="0" fontId="4" fillId="34" borderId="11" xfId="0" applyFont="1" applyFill="1" applyBorder="1" applyAlignment="1">
      <alignment horizontal="centerContinuous"/>
    </xf>
    <xf numFmtId="0" fontId="4" fillId="34" borderId="12" xfId="0" applyFont="1" applyFill="1" applyBorder="1" applyAlignment="1">
      <alignment horizontal="centerContinuous"/>
    </xf>
    <xf numFmtId="0" fontId="0" fillId="34" borderId="10" xfId="0" applyFill="1" applyBorder="1" applyAlignment="1">
      <alignment horizontal="centerContinuous"/>
    </xf>
    <xf numFmtId="0" fontId="0" fillId="34" borderId="11" xfId="0" applyFill="1" applyBorder="1" applyAlignment="1">
      <alignment horizontal="centerContinuous"/>
    </xf>
    <xf numFmtId="0" fontId="0" fillId="34" borderId="12" xfId="0" applyFill="1" applyBorder="1" applyAlignment="1">
      <alignment horizontal="centerContinuous"/>
    </xf>
    <xf numFmtId="0" fontId="9" fillId="34" borderId="0" xfId="0" applyFont="1" applyFill="1"/>
    <xf numFmtId="0" fontId="3" fillId="34" borderId="0" xfId="0" applyFont="1" applyFill="1"/>
    <xf numFmtId="0" fontId="3" fillId="34" borderId="0" xfId="0" applyFont="1" applyFill="1" applyAlignment="1">
      <alignment horizontal="right" wrapText="1"/>
    </xf>
    <xf numFmtId="0" fontId="3" fillId="34" borderId="0" xfId="0" applyFont="1" applyFill="1" applyAlignment="1">
      <alignment vertical="center"/>
    </xf>
    <xf numFmtId="0" fontId="3" fillId="34" borderId="0" xfId="0" applyFont="1" applyFill="1" applyAlignment="1">
      <alignment vertical="center" wrapText="1"/>
    </xf>
    <xf numFmtId="0" fontId="3" fillId="34" borderId="0" xfId="0" applyFont="1" applyFill="1" applyAlignment="1">
      <alignment horizontal="center" wrapText="1"/>
    </xf>
    <xf numFmtId="0" fontId="3" fillId="34" borderId="0" xfId="0" applyFont="1" applyFill="1" applyAlignment="1">
      <alignment horizontal="left" vertical="center" wrapText="1"/>
    </xf>
    <xf numFmtId="0" fontId="3" fillId="34" borderId="0" xfId="0" applyFont="1" applyFill="1" applyAlignment="1">
      <alignment horizontal="right" vertical="center" wrapText="1"/>
    </xf>
    <xf numFmtId="49" fontId="4" fillId="34" borderId="11" xfId="0" applyNumberFormat="1" applyFont="1" applyFill="1" applyBorder="1" applyAlignment="1">
      <alignment horizontal="centerContinuous"/>
    </xf>
    <xf numFmtId="49" fontId="3" fillId="34" borderId="0" xfId="0" applyNumberFormat="1" applyFont="1" applyFill="1" applyAlignment="1">
      <alignment vertical="center" wrapText="1"/>
    </xf>
    <xf numFmtId="3" fontId="0" fillId="0" borderId="0" xfId="0" applyNumberFormat="1" applyFont="1" applyAlignment="1" quotePrefix="1">
      <alignment horizontal="right" vertical="top"/>
    </xf>
    <xf numFmtId="0" fontId="0" fillId="0" borderId="0" xfId="0" applyFont="1" applyBorder="1"/>
    <xf numFmtId="0" fontId="3" fillId="0" borderId="0" xfId="0" applyFont="1" applyFill="1"/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0" fillId="0" borderId="0" xfId="0" applyNumberFormat="1" applyFont="1" applyFill="1" applyBorder="1" applyAlignment="1" applyProtection="1">
      <alignment horizontal="center"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3" fillId="0" borderId="13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/>
      <protection/>
    </xf>
    <xf numFmtId="0" fontId="0" fillId="0" borderId="14" xfId="0" applyNumberFormat="1" applyFont="1" applyFill="1" applyBorder="1" applyAlignment="1" applyProtection="1">
      <alignment horizontal="left"/>
      <protection/>
    </xf>
    <xf numFmtId="3" fontId="0" fillId="0" borderId="14" xfId="0" applyNumberFormat="1" applyFont="1" applyFill="1" applyBorder="1" applyAlignment="1" applyProtection="1">
      <alignment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3" fillId="0" borderId="16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0" fillId="0" borderId="17" xfId="0" applyNumberFormat="1" applyFont="1" applyFill="1" applyBorder="1" applyAlignment="1" applyProtection="1">
      <alignment horizontal="left"/>
      <protection/>
    </xf>
    <xf numFmtId="3" fontId="0" fillId="0" borderId="17" xfId="0" applyNumberFormat="1" applyFont="1" applyFill="1" applyBorder="1" applyAlignment="1" applyProtection="1">
      <alignment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3" fillId="0" borderId="19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3" fontId="0" fillId="0" borderId="20" xfId="0" applyNumberFormat="1" applyFont="1" applyFill="1" applyBorder="1" applyAlignment="1" applyProtection="1">
      <alignment/>
      <protection/>
    </xf>
    <xf numFmtId="3" fontId="0" fillId="0" borderId="21" xfId="0" applyNumberFormat="1" applyFont="1" applyFill="1" applyBorder="1" applyAlignment="1" applyProtection="1">
      <alignment horizontal="center"/>
      <protection/>
    </xf>
    <xf numFmtId="0" fontId="6" fillId="0" borderId="2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 wrapText="1"/>
      <protection/>
    </xf>
    <xf numFmtId="0" fontId="3" fillId="0" borderId="17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horizontal="left"/>
      <protection/>
    </xf>
    <xf numFmtId="0" fontId="3" fillId="0" borderId="20" xfId="0" applyNumberFormat="1" applyFont="1" applyFill="1" applyBorder="1" applyAlignment="1" applyProtection="1">
      <alignment wrapText="1"/>
      <protection/>
    </xf>
    <xf numFmtId="3" fontId="6" fillId="0" borderId="20" xfId="0" applyNumberFormat="1" applyFont="1" applyFill="1" applyBorder="1" applyAlignment="1" applyProtection="1">
      <alignment/>
      <protection/>
    </xf>
    <xf numFmtId="3" fontId="6" fillId="0" borderId="21" xfId="0" applyNumberFormat="1" applyFont="1" applyFill="1" applyBorder="1" applyAlignment="1" applyProtection="1">
      <alignment horizontal="center"/>
      <protection/>
    </xf>
    <xf numFmtId="3" fontId="0" fillId="0" borderId="17" xfId="0" applyNumberFormat="1" applyFont="1" applyFill="1" applyBorder="1" applyAlignment="1" applyProtection="1">
      <alignment horizontal="left"/>
      <protection/>
    </xf>
    <xf numFmtId="3" fontId="0" fillId="0" borderId="18" xfId="0" applyNumberFormat="1" applyFont="1" applyFill="1" applyBorder="1" applyAlignment="1" applyProtection="1">
      <alignment horizontal="center"/>
      <protection/>
    </xf>
    <xf numFmtId="0" fontId="0" fillId="0" borderId="19" xfId="0" applyNumberFormat="1" applyFont="1" applyFill="1" applyBorder="1" applyAlignment="1" applyProtection="1">
      <alignment/>
      <protection/>
    </xf>
    <xf numFmtId="3" fontId="6" fillId="0" borderId="20" xfId="0" applyNumberFormat="1" applyFont="1" applyFill="1" applyBorder="1" applyAlignment="1" applyProtection="1">
      <alignment horizontal="left"/>
      <protection/>
    </xf>
    <xf numFmtId="0" fontId="3" fillId="0" borderId="22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left"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14" xfId="0" applyNumberFormat="1" applyFont="1" applyFill="1" applyBorder="1" applyAlignment="1" applyProtection="1">
      <alignment wrapText="1"/>
      <protection/>
    </xf>
    <xf numFmtId="0" fontId="0" fillId="0" borderId="20" xfId="0" applyNumberFormat="1" applyFont="1" applyFill="1" applyBorder="1" applyAlignment="1" applyProtection="1">
      <alignment wrapText="1"/>
      <protection/>
    </xf>
    <xf numFmtId="3" fontId="0" fillId="0" borderId="15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6" fillId="0" borderId="0" xfId="0" applyNumberFormat="1" applyFont="1" applyFill="1" applyBorder="1" applyAlignment="1" applyProtection="1">
      <alignment wrapText="1"/>
      <protection/>
    </xf>
    <xf numFmtId="3" fontId="0" fillId="0" borderId="23" xfId="0" applyNumberFormat="1" applyFont="1" applyFill="1" applyBorder="1" applyAlignment="1" applyProtection="1">
      <alignment horizontal="center"/>
      <protection/>
    </xf>
    <xf numFmtId="0" fontId="0" fillId="0" borderId="22" xfId="0" applyNumberFormat="1" applyFont="1" applyFill="1" applyBorder="1" applyAlignment="1" applyProtection="1">
      <alignment/>
      <protection/>
    </xf>
    <xf numFmtId="0" fontId="3" fillId="0" borderId="14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3" fontId="0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left"/>
      <protection/>
    </xf>
    <xf numFmtId="0" fontId="3" fillId="0" borderId="0" xfId="0" applyNumberFormat="1" applyFont="1" applyFill="1" applyBorder="1" applyAlignment="1" applyProtection="1">
      <alignment horizontal="left"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 horizontal="center"/>
      <protection/>
    </xf>
    <xf numFmtId="3" fontId="3" fillId="0" borderId="0" xfId="0" applyNumberFormat="1" applyFont="1" applyFill="1" applyBorder="1" applyAlignment="1" applyProtection="1">
      <alignment horizontal="right"/>
      <protection/>
    </xf>
    <xf numFmtId="0" fontId="0" fillId="0" borderId="0" xfId="0" applyFont="1" applyAlignment="1">
      <alignment vertical="top" wrapText="1"/>
    </xf>
    <xf numFmtId="0" fontId="10" fillId="0" borderId="0" xfId="0" applyFont="1"/>
    <xf numFmtId="3" fontId="0" fillId="0" borderId="24" xfId="0" applyNumberFormat="1" applyFont="1" applyBorder="1" applyAlignment="1">
      <alignment vertical="top"/>
    </xf>
    <xf numFmtId="3" fontId="3" fillId="0" borderId="0" xfId="0" applyNumberFormat="1" applyFont="1" applyAlignment="1">
      <alignment vertical="top"/>
    </xf>
    <xf numFmtId="0" fontId="0" fillId="0" borderId="0" xfId="53">
      <alignment/>
      <protection/>
    </xf>
    <xf numFmtId="0" fontId="3" fillId="0" borderId="0" xfId="53" applyFont="1">
      <alignment/>
      <protection/>
    </xf>
    <xf numFmtId="3" fontId="0" fillId="0" borderId="0" xfId="53" applyNumberFormat="1">
      <alignment/>
      <protection/>
    </xf>
    <xf numFmtId="3" fontId="3" fillId="0" borderId="0" xfId="53" applyNumberFormat="1" applyFont="1">
      <alignment/>
      <protection/>
    </xf>
    <xf numFmtId="0" fontId="0" fillId="0" borderId="0" xfId="53" applyFont="1">
      <alignment/>
      <protection/>
    </xf>
    <xf numFmtId="0" fontId="0" fillId="0" borderId="0" xfId="0" quotePrefix="1"/>
    <xf numFmtId="3" fontId="0" fillId="0" borderId="0" xfId="53" applyNumberFormat="1" applyAlignment="1" quotePrefix="1">
      <alignment horizontal="right"/>
      <protection/>
    </xf>
    <xf numFmtId="3" fontId="0" fillId="0" borderId="0" xfId="53" applyNumberFormat="1" applyAlignment="1">
      <alignment horizontal="right"/>
      <protection/>
    </xf>
    <xf numFmtId="0" fontId="0" fillId="0" borderId="0" xfId="0" applyFont="1" applyFill="1"/>
    <xf numFmtId="3" fontId="0" fillId="0" borderId="25" xfId="0" applyNumberFormat="1" applyBorder="1" applyAlignment="1">
      <alignment horizontal="center"/>
    </xf>
    <xf numFmtId="0" fontId="7" fillId="0" borderId="0" xfId="0" applyFont="1"/>
    <xf numFmtId="0" fontId="0" fillId="0" borderId="26" xfId="0" applyFill="1" applyBorder="1"/>
    <xf numFmtId="0" fontId="0" fillId="0" borderId="25" xfId="0" applyBorder="1"/>
    <xf numFmtId="3" fontId="0" fillId="0" borderId="25" xfId="0" applyNumberFormat="1" applyBorder="1"/>
    <xf numFmtId="3" fontId="0" fillId="0" borderId="25" xfId="0" applyNumberFormat="1" applyFill="1" applyBorder="1"/>
    <xf numFmtId="0" fontId="0" fillId="0" borderId="25" xfId="0" applyFont="1" applyBorder="1"/>
    <xf numFmtId="3" fontId="0" fillId="0" borderId="25" xfId="0" applyNumberFormat="1" applyFont="1" applyBorder="1" applyAlignment="1">
      <alignment horizontal="center"/>
    </xf>
    <xf numFmtId="0" fontId="0" fillId="0" borderId="25" xfId="0" applyFont="1" applyBorder="1"/>
    <xf numFmtId="0" fontId="0" fillId="0" borderId="25" xfId="0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wrapText="1"/>
    </xf>
    <xf numFmtId="0" fontId="0" fillId="0" borderId="25" xfId="0" applyFont="1" applyBorder="1" applyAlignment="1">
      <alignment horizontal="center"/>
    </xf>
    <xf numFmtId="0" fontId="0" fillId="0" borderId="27" xfId="0" applyBorder="1"/>
    <xf numFmtId="0" fontId="0" fillId="0" borderId="28" xfId="0" applyBorder="1"/>
    <xf numFmtId="3" fontId="0" fillId="0" borderId="28" xfId="0" applyNumberFormat="1" applyBorder="1" applyAlignment="1">
      <alignment horizontal="center"/>
    </xf>
    <xf numFmtId="3" fontId="0" fillId="0" borderId="28" xfId="0" applyNumberFormat="1" applyBorder="1"/>
    <xf numFmtId="3" fontId="0" fillId="0" borderId="29" xfId="0" applyNumberFormat="1" applyBorder="1" applyAlignment="1">
      <alignment horizontal="center"/>
    </xf>
    <xf numFmtId="0" fontId="0" fillId="0" borderId="30" xfId="0" applyBorder="1"/>
    <xf numFmtId="3" fontId="0" fillId="0" borderId="31" xfId="0" applyNumberFormat="1" applyBorder="1" applyAlignment="1">
      <alignment horizontal="center"/>
    </xf>
    <xf numFmtId="0" fontId="0" fillId="0" borderId="30" xfId="0" applyFont="1" applyBorder="1"/>
    <xf numFmtId="3" fontId="0" fillId="0" borderId="31" xfId="0" applyNumberFormat="1" applyFont="1" applyBorder="1" applyAlignment="1">
      <alignment horizontal="center"/>
    </xf>
    <xf numFmtId="0" fontId="0" fillId="0" borderId="30" xfId="0" applyBorder="1" applyAlignment="1">
      <alignment vertical="top"/>
    </xf>
    <xf numFmtId="3" fontId="0" fillId="0" borderId="31" xfId="0" applyNumberFormat="1" applyFont="1" applyBorder="1" applyAlignment="1">
      <alignment horizontal="center"/>
    </xf>
    <xf numFmtId="3" fontId="0" fillId="0" borderId="31" xfId="0" applyNumberFormat="1" applyFont="1" applyFill="1" applyBorder="1" applyAlignment="1">
      <alignment horizontal="center"/>
    </xf>
    <xf numFmtId="0" fontId="0" fillId="0" borderId="30" xfId="0" applyFont="1" applyBorder="1"/>
    <xf numFmtId="0" fontId="3" fillId="0" borderId="32" xfId="0" applyFont="1" applyBorder="1"/>
    <xf numFmtId="0" fontId="3" fillId="0" borderId="33" xfId="0" applyFont="1" applyBorder="1"/>
    <xf numFmtId="3" fontId="0" fillId="0" borderId="33" xfId="0" applyNumberFormat="1" applyBorder="1" applyAlignment="1">
      <alignment horizontal="center"/>
    </xf>
    <xf numFmtId="3" fontId="3" fillId="0" borderId="33" xfId="0" applyNumberFormat="1" applyFont="1" applyBorder="1"/>
    <xf numFmtId="3" fontId="3" fillId="0" borderId="34" xfId="0" applyNumberFormat="1" applyFont="1" applyBorder="1"/>
    <xf numFmtId="3" fontId="0" fillId="0" borderId="25" xfId="0" applyNumberFormat="1" applyFont="1" applyFill="1" applyBorder="1"/>
    <xf numFmtId="0" fontId="0" fillId="35" borderId="35" xfId="54" applyFont="1" applyFill="1" applyBorder="1" applyAlignment="1">
      <alignment horizontal="center"/>
      <protection/>
    </xf>
    <xf numFmtId="0" fontId="0" fillId="0" borderId="0" xfId="0" applyFont="1" applyFill="1"/>
    <xf numFmtId="49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horizontal="right"/>
      <protection/>
    </xf>
    <xf numFmtId="49" fontId="0" fillId="0" borderId="0" xfId="0" applyNumberFormat="1" applyFont="1" applyFill="1" applyBorder="1" applyAlignment="1" applyProtection="1">
      <alignment/>
      <protection/>
    </xf>
    <xf numFmtId="0" fontId="0" fillId="0" borderId="0" xfId="0" applyNumberFormat="1" applyFont="1" applyFill="1" applyBorder="1" applyAlignment="1" applyProtection="1">
      <alignment/>
      <protection/>
    </xf>
    <xf numFmtId="49" fontId="0" fillId="0" borderId="0" xfId="0" applyNumberFormat="1" applyFont="1" applyFill="1" applyBorder="1" applyAlignment="1" applyProtection="1">
      <alignment horizontal="left"/>
      <protection/>
    </xf>
    <xf numFmtId="49" fontId="3" fillId="0" borderId="0" xfId="0" applyNumberFormat="1" applyFont="1" applyFill="1" applyBorder="1" applyAlignment="1" applyProtection="1">
      <alignment/>
      <protection/>
    </xf>
    <xf numFmtId="0" fontId="4" fillId="34" borderId="12" xfId="0" applyFont="1" applyFill="1" applyBorder="1" applyAlignment="1">
      <alignment horizontal="center"/>
    </xf>
    <xf numFmtId="0" fontId="3" fillId="0" borderId="0" xfId="0" applyFont="1" applyFill="1" applyAlignment="1">
      <alignment wrapText="1"/>
    </xf>
    <xf numFmtId="0" fontId="0" fillId="0" borderId="0" xfId="53" applyAlignment="1">
      <alignment horizontal="center"/>
      <protection/>
    </xf>
    <xf numFmtId="0" fontId="0" fillId="0" borderId="0" xfId="0" applyFont="1" applyBorder="1" applyAlignment="1">
      <alignment horizontal="center"/>
    </xf>
    <xf numFmtId="3" fontId="3" fillId="0" borderId="0" xfId="0" applyNumberFormat="1" applyFont="1" applyAlignment="1">
      <alignment horizontal="center" wrapText="1"/>
    </xf>
    <xf numFmtId="3" fontId="0" fillId="0" borderId="0" xfId="0" applyNumberFormat="1" applyAlignment="1">
      <alignment horizontal="center" wrapText="1"/>
    </xf>
    <xf numFmtId="0" fontId="3" fillId="33" borderId="0" xfId="0" applyFont="1" applyFill="1" applyAlignment="1" quotePrefix="1">
      <alignment horizontal="right" wrapText="1"/>
    </xf>
    <xf numFmtId="0" fontId="3" fillId="0" borderId="24" xfId="0" applyFont="1" applyBorder="1"/>
    <xf numFmtId="0" fontId="0" fillId="0" borderId="0" xfId="53" applyAlignment="1">
      <alignment wrapText="1"/>
      <protection/>
    </xf>
    <xf numFmtId="0" fontId="1" fillId="0" borderId="0" xfId="54">
      <alignment/>
      <protection/>
    </xf>
    <xf numFmtId="0" fontId="0" fillId="0" borderId="0" xfId="54" applyFont="1" applyBorder="1">
      <alignment/>
      <protection/>
    </xf>
    <xf numFmtId="3" fontId="0" fillId="0" borderId="0" xfId="53" applyNumberFormat="1" applyAlignment="1">
      <alignment horizontal="center"/>
      <protection/>
    </xf>
    <xf numFmtId="0" fontId="0" fillId="0" borderId="0" xfId="53" applyFont="1" applyBorder="1">
      <alignment/>
      <protection/>
    </xf>
    <xf numFmtId="0" fontId="0" fillId="0" borderId="0" xfId="53" applyBorder="1">
      <alignment/>
      <protection/>
    </xf>
    <xf numFmtId="3" fontId="0" fillId="0" borderId="0" xfId="53" applyNumberFormat="1" applyFill="1" applyBorder="1" applyAlignment="1">
      <alignment horizontal="left"/>
      <protection/>
    </xf>
    <xf numFmtId="3" fontId="0" fillId="0" borderId="0" xfId="53" applyNumberFormat="1" applyFill="1" applyBorder="1" applyAlignment="1">
      <alignment horizontal="left" wrapText="1"/>
      <protection/>
    </xf>
    <xf numFmtId="0" fontId="1" fillId="0" borderId="0" xfId="56">
      <alignment/>
      <protection/>
    </xf>
    <xf numFmtId="0" fontId="1" fillId="0" borderId="0" xfId="56" applyAlignment="1">
      <alignment horizontal="center"/>
      <protection/>
    </xf>
    <xf numFmtId="3" fontId="3" fillId="0" borderId="0" xfId="53" applyNumberFormat="1" applyFont="1" applyAlignment="1">
      <alignment horizontal="center"/>
      <protection/>
    </xf>
    <xf numFmtId="3" fontId="27" fillId="0" borderId="0" xfId="53" applyNumberFormat="1" applyFont="1">
      <alignment/>
      <protection/>
    </xf>
    <xf numFmtId="3" fontId="0" fillId="0" borderId="0" xfId="54" applyNumberFormat="1" applyFont="1" applyBorder="1">
      <alignment/>
      <protection/>
    </xf>
    <xf numFmtId="0" fontId="0" fillId="0" borderId="0" xfId="53" applyFont="1" applyBorder="1" applyAlignment="1">
      <alignment wrapText="1"/>
      <protection/>
    </xf>
    <xf numFmtId="0" fontId="0" fillId="0" borderId="0" xfId="54" applyFont="1" applyBorder="1" applyAlignment="1">
      <alignment wrapText="1"/>
      <protection/>
    </xf>
    <xf numFmtId="3" fontId="1" fillId="0" borderId="0" xfId="56" applyNumberFormat="1">
      <alignment/>
      <protection/>
    </xf>
    <xf numFmtId="3" fontId="1" fillId="0" borderId="0" xfId="56" applyNumberFormat="1" applyFill="1">
      <alignment/>
      <protection/>
    </xf>
    <xf numFmtId="0" fontId="0" fillId="0" borderId="0" xfId="0" applyFont="1" applyAlignment="1" quotePrefix="1">
      <alignment vertical="top" wrapText="1"/>
    </xf>
    <xf numFmtId="0" fontId="0" fillId="0" borderId="0" xfId="0" applyFont="1"/>
    <xf numFmtId="0" fontId="0" fillId="0" borderId="25" xfId="0" applyBorder="1" applyAlignment="1">
      <alignment horizontal="center"/>
    </xf>
    <xf numFmtId="3" fontId="0" fillId="35" borderId="35" xfId="54" applyNumberFormat="1" applyFont="1" applyFill="1" applyBorder="1" applyAlignment="1">
      <alignment horizontal="right"/>
      <protection/>
    </xf>
    <xf numFmtId="0" fontId="0" fillId="0" borderId="35" xfId="67" applyNumberFormat="1" applyFont="1" applyFill="1" applyBorder="1" applyAlignment="1" applyProtection="1">
      <alignment/>
      <protection/>
    </xf>
    <xf numFmtId="49" fontId="0" fillId="0" borderId="35" xfId="67" applyNumberFormat="1" applyFont="1" applyFill="1" applyBorder="1" applyAlignment="1" applyProtection="1">
      <alignment/>
      <protection locked="0"/>
    </xf>
    <xf numFmtId="49" fontId="0" fillId="0" borderId="35" xfId="67" applyNumberFormat="1" applyFont="1" applyFill="1" applyBorder="1" applyAlignment="1" applyProtection="1" quotePrefix="1">
      <alignment/>
      <protection locked="0"/>
    </xf>
    <xf numFmtId="0" fontId="0" fillId="0" borderId="35" xfId="67" applyNumberFormat="1" applyFont="1" applyFill="1" applyBorder="1" applyAlignment="1" applyProtection="1">
      <alignment wrapText="1"/>
      <protection/>
    </xf>
    <xf numFmtId="0" fontId="0" fillId="0" borderId="35" xfId="67" applyNumberFormat="1" applyFont="1" applyFill="1" applyBorder="1" applyAlignment="1" applyProtection="1">
      <alignment wrapText="1"/>
      <protection/>
    </xf>
    <xf numFmtId="3" fontId="0" fillId="0" borderId="35" xfId="67" applyNumberFormat="1" applyFont="1" applyFill="1" applyBorder="1" applyAlignment="1" applyProtection="1">
      <alignment/>
      <protection/>
    </xf>
    <xf numFmtId="3" fontId="0" fillId="0" borderId="0" xfId="53" applyNumberFormat="1" applyFont="1">
      <alignment/>
      <protection/>
    </xf>
    <xf numFmtId="3" fontId="0" fillId="0" borderId="0" xfId="53" applyNumberFormat="1" applyFont="1" applyAlignment="1">
      <alignment horizontal="right"/>
      <protection/>
    </xf>
    <xf numFmtId="3" fontId="0" fillId="0" borderId="0" xfId="0" applyNumberFormat="1" applyFont="1"/>
    <xf numFmtId="0" fontId="0" fillId="0" borderId="0" xfId="0" applyBorder="1" applyAlignment="1">
      <alignment horizontal="left" wrapText="1"/>
    </xf>
    <xf numFmtId="1" fontId="0" fillId="0" borderId="0" xfId="0" applyNumberFormat="1" applyFont="1" applyAlignment="1" quotePrefix="1">
      <alignment horizontal="right"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0" xfId="0" applyBorder="1" applyAlignment="1">
      <alignment wrapText="1"/>
    </xf>
    <xf numFmtId="0" fontId="0" fillId="0" borderId="0" xfId="69" applyNumberFormat="1" applyFont="1" applyFill="1" applyBorder="1" applyAlignment="1" applyProtection="1">
      <alignment/>
      <protection/>
    </xf>
    <xf numFmtId="0" fontId="0" fillId="0" borderId="0" xfId="0"/>
    <xf numFmtId="3" fontId="0" fillId="0" borderId="36" xfId="0" applyNumberFormat="1" applyBorder="1"/>
    <xf numFmtId="3" fontId="0" fillId="0" borderId="0" xfId="0" applyNumberFormat="1"/>
    <xf numFmtId="3" fontId="0" fillId="0" borderId="24" xfId="0" applyNumberFormat="1" applyBorder="1"/>
    <xf numFmtId="3" fontId="3" fillId="0" borderId="37" xfId="0" applyNumberFormat="1" applyFont="1" applyBorder="1"/>
    <xf numFmtId="0" fontId="4" fillId="0" borderId="0" xfId="0" applyFont="1" applyFill="1" applyBorder="1" applyAlignment="1">
      <alignment horizontal="center"/>
    </xf>
    <xf numFmtId="0" fontId="0" fillId="0" borderId="35" xfId="67" applyNumberFormat="1" applyFont="1" applyFill="1" applyBorder="1" applyAlignment="1" applyProtection="1">
      <alignment horizontal="left" wrapText="1"/>
      <protection/>
    </xf>
    <xf numFmtId="0" fontId="28" fillId="0" borderId="0" xfId="0" applyFont="1" applyAlignment="1">
      <alignment horizontal="left"/>
    </xf>
    <xf numFmtId="0" fontId="4" fillId="34" borderId="10" xfId="0" applyFont="1" applyFill="1" applyBorder="1" applyAlignment="1">
      <alignment horizontal="center"/>
    </xf>
    <xf numFmtId="0" fontId="0" fillId="34" borderId="11" xfId="0" applyFill="1" applyBorder="1" applyAlignment="1">
      <alignment horizontal="center"/>
    </xf>
    <xf numFmtId="0" fontId="0" fillId="34" borderId="12" xfId="0" applyFill="1" applyBorder="1" applyAlignment="1">
      <alignment horizontal="center"/>
    </xf>
    <xf numFmtId="0" fontId="4" fillId="34" borderId="10" xfId="0" applyFont="1" applyFill="1" applyBorder="1" applyAlignment="1">
      <alignment horizontal="center"/>
    </xf>
    <xf numFmtId="0" fontId="4" fillId="34" borderId="11" xfId="0" applyFont="1" applyFill="1" applyBorder="1" applyAlignment="1">
      <alignment horizontal="center"/>
    </xf>
    <xf numFmtId="0" fontId="4" fillId="34" borderId="12" xfId="0" applyFont="1" applyFill="1" applyBorder="1" applyAlignment="1">
      <alignment horizontal="center"/>
    </xf>
    <xf numFmtId="0" fontId="0" fillId="0" borderId="0" xfId="53" applyAlignment="1">
      <alignment wrapText="1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</cellXfs>
  <cellStyles count="56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20 % - Markeringsfarve1" xfId="20"/>
    <cellStyle name="20 % - Markeringsfarve2" xfId="21"/>
    <cellStyle name="20 % - Markeringsfarve3" xfId="22"/>
    <cellStyle name="20 % - Markeringsfarve4" xfId="23"/>
    <cellStyle name="20 % - Markeringsfarve5" xfId="24"/>
    <cellStyle name="20 % - Markeringsfarve6" xfId="25"/>
    <cellStyle name="40 % - Markeringsfarve1" xfId="26"/>
    <cellStyle name="40 % - Markeringsfarve2" xfId="27"/>
    <cellStyle name="40 % - Markeringsfarve3" xfId="28"/>
    <cellStyle name="40 % - Markeringsfarve4" xfId="29"/>
    <cellStyle name="40 % - Markeringsfarve5" xfId="30"/>
    <cellStyle name="40 % - Markeringsfarve6" xfId="31"/>
    <cellStyle name="60 % - Markeringsfarve1" xfId="32"/>
    <cellStyle name="60 % - Markeringsfarve2" xfId="33"/>
    <cellStyle name="60 % - Markeringsfarve3" xfId="34"/>
    <cellStyle name="60 % - Markeringsfarve4" xfId="35"/>
    <cellStyle name="60 % - Markeringsfarve5" xfId="36"/>
    <cellStyle name="60 % - Markeringsfarve6" xfId="37"/>
    <cellStyle name="Advarselstekst" xfId="38"/>
    <cellStyle name="Bemærk! 2" xfId="39"/>
    <cellStyle name="Beregning" xfId="40"/>
    <cellStyle name="Forklarende tekst" xfId="41"/>
    <cellStyle name="God" xfId="42"/>
    <cellStyle name="Input" xfId="43"/>
    <cellStyle name="Kontroller celle" xfId="44"/>
    <cellStyle name="Markeringsfarve1" xfId="45"/>
    <cellStyle name="Markeringsfarve2" xfId="46"/>
    <cellStyle name="Markeringsfarve3" xfId="47"/>
    <cellStyle name="Markeringsfarve4" xfId="48"/>
    <cellStyle name="Markeringsfarve5" xfId="49"/>
    <cellStyle name="Markeringsfarve6" xfId="50"/>
    <cellStyle name="Neutral" xfId="51"/>
    <cellStyle name="Normal 2" xfId="52"/>
    <cellStyle name="Normal 2 2" xfId="53"/>
    <cellStyle name="Normal 2 3" xfId="54"/>
    <cellStyle name="Normal 2 4" xfId="55"/>
    <cellStyle name="Normal 3" xfId="56"/>
    <cellStyle name="Normal 4" xfId="57"/>
    <cellStyle name="Output" xfId="58"/>
    <cellStyle name="Overskrift 1" xfId="59"/>
    <cellStyle name="Overskrift 2" xfId="60"/>
    <cellStyle name="Overskrift 3" xfId="61"/>
    <cellStyle name="Overskrift 4" xfId="62"/>
    <cellStyle name="Sammenkædet celle" xfId="63"/>
    <cellStyle name="Titel" xfId="64"/>
    <cellStyle name="Total" xfId="65"/>
    <cellStyle name="Ugyldig" xfId="66"/>
    <cellStyle name="Normal 5" xfId="67"/>
    <cellStyle name="Normal 2 5" xfId="68"/>
    <cellStyle name="Normal 6" xfId="6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styles" Target="styles.xml" /><Relationship Id="rId36" Type="http://schemas.openxmlformats.org/officeDocument/2006/relationships/sharedStrings" Target="sharedStrings.xml" /><Relationship Id="rId3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0</xdr:colOff>
      <xdr:row>111</xdr:row>
      <xdr:rowOff>0</xdr:rowOff>
    </xdr:from>
    <xdr:to>
      <xdr:col>7</xdr:col>
      <xdr:colOff>0</xdr:colOff>
      <xdr:row>111</xdr:row>
      <xdr:rowOff>0</xdr:rowOff>
    </xdr:to>
    <xdr:sp macro="" textlink="">
      <xdr:nvSpPr>
        <xdr:cNvPr id="1289" name="Line 5"/>
        <xdr:cNvSpPr>
          <a:spLocks noChangeShapeType="1"/>
        </xdr:cNvSpPr>
      </xdr:nvSpPr>
      <xdr:spPr bwMode="auto">
        <a:xfrm flipV="1">
          <a:off x="5715000" y="19669125"/>
          <a:ext cx="0" cy="0"/>
        </a:xfrm>
        <a:prstGeom prst="line">
          <a:avLst/>
        </a:prstGeom>
        <a:noFill/>
        <a:ln w="9525">
          <a:solidFill>
            <a:srgbClr xmlns:a14="http://schemas.microsoft.com/office/drawing/2010/main" xmlns:mc="http://schemas.openxmlformats.org/markup-compatibility/2006" val="000000" mc:Ignorable="a14" a14:legacySpreadsheetColorIndex="64"/>
          </a:solidFill>
          <a:round/>
          <a:headEnd type="none"/>
          <a:tailEnd type="none"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3.bin" /></Relationships>
</file>

<file path=xl/worksheets/_rels/sheet2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4.bin" /></Relationships>
</file>

<file path=xl/worksheets/_rels/sheet2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5.bin" /></Relationships>
</file>

<file path=xl/worksheets/_rels/sheet2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6.bin" /></Relationships>
</file>

<file path=xl/worksheets/_rels/sheet2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7.bin" /></Relationships>
</file>

<file path=xl/worksheets/_rels/sheet2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8.bin" /></Relationships>
</file>

<file path=xl/worksheets/_rels/sheet2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9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0.bin" /></Relationships>
</file>

<file path=xl/worksheets/_rels/sheet3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1.bin" /></Relationships>
</file>

<file path=xl/worksheets/_rels/sheet3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2.bin" /></Relationships>
</file>

<file path=xl/worksheets/_rels/sheet3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3.bin" /></Relationships>
</file>

<file path=xl/worksheets/_rels/sheet3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4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workbookViewId="0" topLeftCell="A25">
      <selection activeCell="E8" sqref="E8"/>
    </sheetView>
  </sheetViews>
  <sheetFormatPr defaultColWidth="9.140625" defaultRowHeight="12.75"/>
  <cols>
    <col min="1" max="1" width="4.421875" style="0" customWidth="1"/>
    <col min="2" max="2" width="3.57421875" style="0" customWidth="1"/>
    <col min="3" max="3" width="37.421875" style="0" customWidth="1"/>
    <col min="4" max="4" width="19.57421875" style="0" customWidth="1"/>
    <col min="5" max="5" width="14.00390625" style="0" customWidth="1"/>
    <col min="6" max="6" width="8.28125" style="0" customWidth="1"/>
    <col min="7" max="7" width="4.28125" style="0" customWidth="1"/>
    <col min="8" max="8" width="3.7109375" style="0" customWidth="1"/>
  </cols>
  <sheetData>
    <row r="1" spans="2:8" ht="25.2" thickBot="1">
      <c r="B1" s="52" t="s">
        <v>348</v>
      </c>
      <c r="C1" s="53"/>
      <c r="D1" s="53"/>
      <c r="E1" s="53"/>
      <c r="F1" s="54"/>
      <c r="G1" s="55"/>
      <c r="H1" s="57"/>
    </row>
    <row r="2" s="7" customFormat="1" ht="21">
      <c r="B2" s="43" t="s">
        <v>14</v>
      </c>
    </row>
    <row r="3" spans="2:8" s="1" customFormat="1" ht="57" customHeight="1">
      <c r="B3" s="58" t="s">
        <v>28</v>
      </c>
      <c r="C3" s="59"/>
      <c r="D3" s="59"/>
      <c r="E3" s="60" t="s">
        <v>349</v>
      </c>
      <c r="F3" s="179"/>
      <c r="G3" s="179"/>
      <c r="H3" s="70"/>
    </row>
    <row r="4" spans="2:5" s="7" customFormat="1" ht="26.4">
      <c r="B4" s="6" t="s">
        <v>5</v>
      </c>
      <c r="E4" s="184" t="s">
        <v>20</v>
      </c>
    </row>
    <row r="5" spans="2:6" s="7" customFormat="1" ht="12.75">
      <c r="B5" s="7" t="s">
        <v>0</v>
      </c>
      <c r="E5" s="8">
        <f>'Økonomi-drift'!G146</f>
        <v>38752779</v>
      </c>
      <c r="F5" s="8"/>
    </row>
    <row r="6" spans="2:6" s="7" customFormat="1" ht="12.75">
      <c r="B6" s="7" t="s">
        <v>27</v>
      </c>
      <c r="E6" s="8">
        <f>'Plan og Teknik-drift'!G62</f>
        <v>-115878</v>
      </c>
      <c r="F6" s="8"/>
    </row>
    <row r="7" spans="2:6" s="7" customFormat="1" ht="12.75">
      <c r="B7" s="7" t="s">
        <v>2</v>
      </c>
      <c r="E7" s="8">
        <f>'Børn og Undervisning-drift'!G93</f>
        <v>49677668</v>
      </c>
      <c r="F7" s="8"/>
    </row>
    <row r="8" spans="2:6" s="7" customFormat="1" ht="12.75">
      <c r="B8" s="7" t="s">
        <v>1</v>
      </c>
      <c r="E8" s="8">
        <f>'Kultur og Fritid-drift'!G25</f>
        <v>2380514</v>
      </c>
      <c r="F8" s="8"/>
    </row>
    <row r="9" spans="2:6" s="7" customFormat="1" ht="12.75">
      <c r="B9" s="7" t="s">
        <v>19</v>
      </c>
      <c r="E9" s="8">
        <f>'Social og Sundhed-drift'!G75</f>
        <v>19603296</v>
      </c>
      <c r="F9" s="37"/>
    </row>
    <row r="10" spans="2:6" s="7" customFormat="1" ht="12.75">
      <c r="B10" s="7" t="s">
        <v>3</v>
      </c>
      <c r="E10" s="8">
        <f>'Arbejdsmarked og Integra.-drift'!G13</f>
        <v>1116262</v>
      </c>
      <c r="F10" s="8"/>
    </row>
    <row r="11" spans="2:6" s="7" customFormat="1" ht="21">
      <c r="B11" s="44" t="s">
        <v>4</v>
      </c>
      <c r="C11" s="10"/>
      <c r="D11" s="10"/>
      <c r="E11" s="11">
        <f>SUM(E5:E10)</f>
        <v>111414641</v>
      </c>
      <c r="F11" s="8"/>
    </row>
    <row r="12" s="7" customFormat="1" ht="12.75">
      <c r="E12" s="8"/>
    </row>
    <row r="13" spans="2:5" s="7" customFormat="1" ht="21">
      <c r="B13" s="43" t="s">
        <v>29</v>
      </c>
      <c r="E13" s="8"/>
    </row>
    <row r="14" spans="2:5" s="7" customFormat="1" ht="12.75">
      <c r="B14" s="6" t="s">
        <v>5</v>
      </c>
      <c r="E14" s="8"/>
    </row>
    <row r="15" spans="2:6" s="7" customFormat="1" ht="12.75">
      <c r="B15" s="7" t="s">
        <v>0</v>
      </c>
      <c r="E15" s="8">
        <f>'Økonomi-anlæg'!G56</f>
        <v>24607807</v>
      </c>
      <c r="F15" s="19"/>
    </row>
    <row r="16" spans="2:6" s="7" customFormat="1" ht="12.75">
      <c r="B16" s="7" t="s">
        <v>27</v>
      </c>
      <c r="E16" s="8">
        <f>'Plan og Teknik-anlæg'!G42</f>
        <v>22046583</v>
      </c>
      <c r="F16" s="204"/>
    </row>
    <row r="17" spans="2:5" s="7" customFormat="1" ht="12.75">
      <c r="B17" s="7" t="s">
        <v>2</v>
      </c>
      <c r="E17" s="8">
        <f>'Børn og Undervisning-anlæg'!F45</f>
        <v>16048646.009999998</v>
      </c>
    </row>
    <row r="18" spans="2:5" s="7" customFormat="1" ht="12.75">
      <c r="B18" s="7" t="s">
        <v>1</v>
      </c>
      <c r="E18" s="8">
        <f>'Kultur og Fritid-anlæg'!G15</f>
        <v>1682352</v>
      </c>
    </row>
    <row r="19" spans="2:5" s="7" customFormat="1" ht="12.75">
      <c r="B19" s="7" t="s">
        <v>19</v>
      </c>
      <c r="E19" s="8">
        <f>'Social og Sundhed-anlæg'!G47</f>
        <v>7959173</v>
      </c>
    </row>
    <row r="20" spans="2:5" s="7" customFormat="1" ht="12.75">
      <c r="B20" s="7" t="s">
        <v>3</v>
      </c>
      <c r="E20" s="8">
        <f>'Arbejdsmarked og Integra.-anlæg'!G11</f>
        <v>0</v>
      </c>
    </row>
    <row r="21" spans="2:6" s="7" customFormat="1" ht="12.75">
      <c r="B21" s="7" t="s">
        <v>167</v>
      </c>
      <c r="E21" s="8">
        <f>Byggemodning!G11</f>
        <v>5932794</v>
      </c>
      <c r="F21" s="204"/>
    </row>
    <row r="22" spans="2:6" s="7" customFormat="1" ht="12.75">
      <c r="B22" s="19" t="s">
        <v>299</v>
      </c>
      <c r="E22" s="8">
        <f>SUM(Byggemodning!G15)</f>
        <v>-6153063</v>
      </c>
      <c r="F22" s="204"/>
    </row>
    <row r="23" spans="2:6" s="7" customFormat="1" ht="12.75">
      <c r="B23" s="7" t="s">
        <v>211</v>
      </c>
      <c r="E23" s="8">
        <f>'Salg af grunde'!G12</f>
        <v>0</v>
      </c>
      <c r="F23" s="204"/>
    </row>
    <row r="24" spans="2:5" s="7" customFormat="1" ht="21">
      <c r="B24" s="44" t="s">
        <v>7</v>
      </c>
      <c r="C24" s="10"/>
      <c r="D24" s="10"/>
      <c r="E24" s="11">
        <f>SUM(E15:E23)</f>
        <v>72124292.00999999</v>
      </c>
    </row>
    <row r="25" s="7" customFormat="1" ht="12.75">
      <c r="E25" s="8"/>
    </row>
    <row r="26" spans="2:5" s="7" customFormat="1" ht="12.75">
      <c r="B26" s="6" t="s">
        <v>6</v>
      </c>
      <c r="E26" s="8"/>
    </row>
    <row r="27" spans="2:5" s="7" customFormat="1" ht="12.75">
      <c r="B27" s="171" t="s">
        <v>752</v>
      </c>
      <c r="C27" s="12"/>
      <c r="D27" s="12"/>
      <c r="E27" s="40">
        <v>-9031935</v>
      </c>
    </row>
    <row r="28" spans="2:5" s="7" customFormat="1" ht="12.75">
      <c r="B28" s="171" t="s">
        <v>753</v>
      </c>
      <c r="C28" s="12"/>
      <c r="D28" s="12"/>
      <c r="E28" s="40">
        <v>-7189565</v>
      </c>
    </row>
    <row r="29" spans="2:5" s="7" customFormat="1" ht="12.75">
      <c r="B29" s="137" t="s">
        <v>745</v>
      </c>
      <c r="C29" s="12"/>
      <c r="D29" s="12"/>
      <c r="E29" s="40">
        <v>-26700000</v>
      </c>
    </row>
    <row r="30" spans="2:5" s="7" customFormat="1" ht="12.75">
      <c r="B30" s="137"/>
      <c r="C30" s="12"/>
      <c r="D30" s="12"/>
      <c r="E30" s="40"/>
    </row>
    <row r="31" spans="2:5" s="7" customFormat="1" ht="12.75">
      <c r="B31" s="12"/>
      <c r="C31" s="12"/>
      <c r="D31" s="12"/>
      <c r="E31" s="13"/>
    </row>
    <row r="32" spans="2:5" s="7" customFormat="1" ht="12.75">
      <c r="B32" s="9" t="s">
        <v>18</v>
      </c>
      <c r="C32" s="10"/>
      <c r="D32" s="10"/>
      <c r="E32" s="11">
        <f>SUM(E27:E31)</f>
        <v>-42921500</v>
      </c>
    </row>
    <row r="33" s="7" customFormat="1" ht="12.75">
      <c r="E33" s="8"/>
    </row>
    <row r="34" spans="2:5" s="7" customFormat="1" ht="12.75">
      <c r="B34" s="9" t="s">
        <v>8</v>
      </c>
      <c r="C34" s="10"/>
      <c r="D34" s="10"/>
      <c r="E34" s="11">
        <f>E11+E24+E32</f>
        <v>140617433.01</v>
      </c>
    </row>
    <row r="35" ht="12.75">
      <c r="E35" s="4"/>
    </row>
    <row r="36" ht="12.75">
      <c r="E36" s="4"/>
    </row>
    <row r="37" ht="12.75">
      <c r="E37" s="4"/>
    </row>
    <row r="38" ht="12.75">
      <c r="E38" s="4"/>
    </row>
    <row r="39" ht="12.75">
      <c r="E39" s="4"/>
    </row>
    <row r="40" ht="12.75">
      <c r="E40" s="4"/>
    </row>
    <row r="41" ht="12.75">
      <c r="E41" s="4"/>
    </row>
    <row r="42" ht="12.75">
      <c r="E42" s="4"/>
    </row>
    <row r="43" ht="12.75">
      <c r="E43" s="4"/>
    </row>
    <row r="44" ht="12.75">
      <c r="E44" s="4"/>
    </row>
    <row r="45" ht="12.75">
      <c r="E45" s="4"/>
    </row>
    <row r="46" ht="12.75">
      <c r="E46" s="4"/>
    </row>
    <row r="47" ht="12.75">
      <c r="E47" s="4"/>
    </row>
    <row r="48" ht="12.75">
      <c r="E48" s="4"/>
    </row>
    <row r="49" ht="12.75">
      <c r="E49" s="4"/>
    </row>
    <row r="50" ht="12.75">
      <c r="E50" s="4"/>
    </row>
    <row r="51" ht="12.75">
      <c r="E51" s="4"/>
    </row>
    <row r="52" ht="12.75">
      <c r="E52" s="4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45"/>
  <sheetViews>
    <sheetView workbookViewId="0" topLeftCell="A1">
      <selection activeCell="E8" sqref="E8"/>
    </sheetView>
  </sheetViews>
  <sheetFormatPr defaultColWidth="9.140625" defaultRowHeight="12.75"/>
  <cols>
    <col min="1" max="1" width="2.00390625" style="0" customWidth="1"/>
    <col min="2" max="2" width="10.421875" style="0" customWidth="1"/>
    <col min="3" max="3" width="43.57421875" style="0" customWidth="1"/>
    <col min="4" max="4" width="11.7109375" style="0" customWidth="1"/>
    <col min="5" max="5" width="10.421875" style="0" customWidth="1"/>
    <col min="6" max="6" width="13.57421875" style="0" customWidth="1"/>
    <col min="7" max="7" width="9.28125" style="5" customWidth="1"/>
  </cols>
  <sheetData>
    <row r="1" ht="13.8" thickBot="1">
      <c r="G1"/>
    </row>
    <row r="2" spans="2:7" ht="25.2" thickBot="1">
      <c r="B2" s="233" t="s">
        <v>354</v>
      </c>
      <c r="C2" s="234"/>
      <c r="D2" s="234"/>
      <c r="E2" s="234"/>
      <c r="F2" s="235"/>
      <c r="G2" s="227"/>
    </row>
    <row r="4" spans="2:7" ht="17.4">
      <c r="B4" s="42" t="s">
        <v>12</v>
      </c>
      <c r="C4" s="2"/>
      <c r="G4"/>
    </row>
    <row r="5" spans="2:7" ht="17.4">
      <c r="B5" s="42" t="s">
        <v>16</v>
      </c>
      <c r="G5"/>
    </row>
    <row r="6" spans="2:7" ht="39.6">
      <c r="B6" s="61" t="s">
        <v>754</v>
      </c>
      <c r="C6" s="61" t="s">
        <v>23</v>
      </c>
      <c r="D6" s="63" t="s">
        <v>350</v>
      </c>
      <c r="E6" s="63" t="s">
        <v>351</v>
      </c>
      <c r="F6" s="60" t="s">
        <v>349</v>
      </c>
      <c r="G6" s="63" t="s">
        <v>17</v>
      </c>
    </row>
    <row r="7" ht="39.6">
      <c r="F7" s="184" t="s">
        <v>20</v>
      </c>
    </row>
    <row r="8" spans="2:7" ht="13.2" customHeight="1">
      <c r="B8" s="209" t="s">
        <v>606</v>
      </c>
      <c r="C8" s="207" t="s">
        <v>607</v>
      </c>
      <c r="D8" s="212"/>
      <c r="E8" s="212"/>
      <c r="F8" s="212"/>
      <c r="G8"/>
    </row>
    <row r="9" spans="2:7" ht="13.2" customHeight="1">
      <c r="B9" s="209" t="s">
        <v>610</v>
      </c>
      <c r="C9" s="210" t="s">
        <v>611</v>
      </c>
      <c r="D9" s="212">
        <v>130000</v>
      </c>
      <c r="E9" s="212">
        <v>104808</v>
      </c>
      <c r="F9" s="212">
        <v>25192</v>
      </c>
      <c r="G9" s="14" t="s">
        <v>593</v>
      </c>
    </row>
    <row r="10" spans="2:7" ht="13.2" customHeight="1">
      <c r="B10" s="209" t="s">
        <v>612</v>
      </c>
      <c r="C10" s="207" t="s">
        <v>613</v>
      </c>
      <c r="D10" s="212">
        <v>565875</v>
      </c>
      <c r="E10" s="212">
        <v>409036</v>
      </c>
      <c r="F10" s="212">
        <v>156839</v>
      </c>
      <c r="G10" s="14" t="s">
        <v>593</v>
      </c>
    </row>
    <row r="11" spans="2:7" ht="13.2" customHeight="1">
      <c r="B11" s="209" t="s">
        <v>614</v>
      </c>
      <c r="C11" s="207" t="s">
        <v>615</v>
      </c>
      <c r="D11" s="212">
        <v>860000</v>
      </c>
      <c r="E11" s="212">
        <v>655097</v>
      </c>
      <c r="F11" s="212">
        <v>204903</v>
      </c>
      <c r="G11" s="14" t="s">
        <v>593</v>
      </c>
    </row>
    <row r="12" spans="2:7" ht="13.2" customHeight="1">
      <c r="B12" s="209" t="s">
        <v>616</v>
      </c>
      <c r="C12" s="207" t="s">
        <v>617</v>
      </c>
      <c r="D12" s="212">
        <v>200000</v>
      </c>
      <c r="E12" s="212">
        <v>0</v>
      </c>
      <c r="F12" s="212">
        <v>200000</v>
      </c>
      <c r="G12" s="14" t="s">
        <v>593</v>
      </c>
    </row>
    <row r="13" spans="2:7" ht="13.2" customHeight="1">
      <c r="B13" s="209" t="s">
        <v>618</v>
      </c>
      <c r="C13" s="207" t="s">
        <v>619</v>
      </c>
      <c r="D13" s="212">
        <v>343000</v>
      </c>
      <c r="E13" s="212">
        <v>132532</v>
      </c>
      <c r="F13" s="212">
        <v>210468</v>
      </c>
      <c r="G13" s="14" t="s">
        <v>593</v>
      </c>
    </row>
    <row r="14" spans="2:7" ht="13.2" customHeight="1">
      <c r="B14" s="209" t="s">
        <v>620</v>
      </c>
      <c r="C14" s="207" t="s">
        <v>621</v>
      </c>
      <c r="D14" s="212">
        <v>265000</v>
      </c>
      <c r="E14" s="212">
        <v>72611</v>
      </c>
      <c r="F14" s="212">
        <v>192389</v>
      </c>
      <c r="G14" s="14" t="s">
        <v>593</v>
      </c>
    </row>
    <row r="15" spans="2:7" ht="25.5" customHeight="1">
      <c r="B15" s="208" t="s">
        <v>622</v>
      </c>
      <c r="C15" s="228" t="s">
        <v>760</v>
      </c>
      <c r="D15" s="212">
        <v>32360</v>
      </c>
      <c r="E15" s="212">
        <v>0</v>
      </c>
      <c r="F15" s="212">
        <v>32360</v>
      </c>
      <c r="G15" s="14" t="s">
        <v>593</v>
      </c>
    </row>
    <row r="16" spans="2:7" ht="13.2" customHeight="1">
      <c r="B16" s="208" t="s">
        <v>623</v>
      </c>
      <c r="C16" s="210" t="s">
        <v>624</v>
      </c>
      <c r="D16" s="212">
        <v>-131988</v>
      </c>
      <c r="E16" s="212">
        <v>-202656.14</v>
      </c>
      <c r="F16" s="212">
        <v>70668.14000000001</v>
      </c>
      <c r="G16" s="14" t="s">
        <v>593</v>
      </c>
    </row>
    <row r="17" spans="2:7" ht="13.2" customHeight="1">
      <c r="B17" s="208" t="s">
        <v>625</v>
      </c>
      <c r="C17" s="210" t="s">
        <v>626</v>
      </c>
      <c r="D17" s="212">
        <v>217625</v>
      </c>
      <c r="E17" s="212">
        <v>0</v>
      </c>
      <c r="F17" s="212">
        <v>217625</v>
      </c>
      <c r="G17" s="14" t="s">
        <v>593</v>
      </c>
    </row>
    <row r="18" spans="2:7" ht="13.2" customHeight="1">
      <c r="B18" s="209" t="s">
        <v>627</v>
      </c>
      <c r="C18" s="210" t="s">
        <v>628</v>
      </c>
      <c r="D18" s="212">
        <v>275756</v>
      </c>
      <c r="E18" s="212">
        <v>254987.04</v>
      </c>
      <c r="F18" s="212">
        <v>20768.959999999992</v>
      </c>
      <c r="G18" s="14" t="s">
        <v>593</v>
      </c>
    </row>
    <row r="19" spans="2:7" ht="13.2" customHeight="1">
      <c r="B19" s="208" t="s">
        <v>629</v>
      </c>
      <c r="C19" s="210" t="s">
        <v>630</v>
      </c>
      <c r="D19" s="212">
        <v>63759</v>
      </c>
      <c r="E19" s="212">
        <v>34208.8</v>
      </c>
      <c r="F19" s="212">
        <v>29550.199999999997</v>
      </c>
      <c r="G19" s="14" t="s">
        <v>593</v>
      </c>
    </row>
    <row r="20" spans="2:7" ht="13.2" customHeight="1">
      <c r="B20" s="208" t="s">
        <v>631</v>
      </c>
      <c r="C20" s="211" t="s">
        <v>632</v>
      </c>
      <c r="D20" s="212">
        <v>9131701</v>
      </c>
      <c r="E20" s="212">
        <v>1196958</v>
      </c>
      <c r="F20" s="212">
        <v>7934743</v>
      </c>
      <c r="G20" s="14" t="s">
        <v>593</v>
      </c>
    </row>
    <row r="21" spans="2:7" ht="13.2" customHeight="1">
      <c r="B21" s="209" t="s">
        <v>633</v>
      </c>
      <c r="C21" s="210" t="s">
        <v>634</v>
      </c>
      <c r="D21" s="212">
        <v>2643292</v>
      </c>
      <c r="E21" s="212">
        <v>1712665</v>
      </c>
      <c r="F21" s="212">
        <v>930627</v>
      </c>
      <c r="G21" s="14" t="s">
        <v>593</v>
      </c>
    </row>
    <row r="22" spans="2:7" ht="13.2" customHeight="1">
      <c r="B22" s="209" t="s">
        <v>635</v>
      </c>
      <c r="C22" s="210" t="s">
        <v>636</v>
      </c>
      <c r="D22" s="212"/>
      <c r="E22" s="212"/>
      <c r="F22" s="212"/>
      <c r="G22" s="14" t="s">
        <v>593</v>
      </c>
    </row>
    <row r="23" spans="2:7" ht="13.2" customHeight="1">
      <c r="B23" s="209" t="s">
        <v>637</v>
      </c>
      <c r="C23" s="210" t="s">
        <v>638</v>
      </c>
      <c r="D23" s="212">
        <v>453525</v>
      </c>
      <c r="E23" s="212">
        <v>208848</v>
      </c>
      <c r="F23" s="212">
        <v>244677</v>
      </c>
      <c r="G23" s="14" t="s">
        <v>593</v>
      </c>
    </row>
    <row r="24" spans="2:7" ht="13.2" customHeight="1">
      <c r="B24" s="209" t="s">
        <v>639</v>
      </c>
      <c r="C24" s="210" t="s">
        <v>640</v>
      </c>
      <c r="D24" s="212">
        <v>120000</v>
      </c>
      <c r="E24" s="212">
        <v>13700</v>
      </c>
      <c r="F24" s="212">
        <v>106300</v>
      </c>
      <c r="G24" s="14" t="s">
        <v>593</v>
      </c>
    </row>
    <row r="25" spans="2:7" ht="13.2" customHeight="1">
      <c r="B25" s="209" t="s">
        <v>641</v>
      </c>
      <c r="C25" s="210" t="s">
        <v>642</v>
      </c>
      <c r="D25" s="212">
        <v>0</v>
      </c>
      <c r="E25" s="212">
        <v>0</v>
      </c>
      <c r="F25" s="212">
        <v>0</v>
      </c>
      <c r="G25" s="14" t="s">
        <v>593</v>
      </c>
    </row>
    <row r="26" spans="2:7" ht="13.2" customHeight="1">
      <c r="B26" s="209" t="s">
        <v>643</v>
      </c>
      <c r="C26" s="210" t="s">
        <v>609</v>
      </c>
      <c r="D26" s="212"/>
      <c r="E26" s="212"/>
      <c r="F26" s="212"/>
      <c r="G26" s="14" t="s">
        <v>593</v>
      </c>
    </row>
    <row r="27" spans="2:7" ht="13.2" customHeight="1">
      <c r="B27" s="208" t="s">
        <v>644</v>
      </c>
      <c r="C27" s="210" t="s">
        <v>645</v>
      </c>
      <c r="D27" s="212">
        <v>54700</v>
      </c>
      <c r="E27" s="212">
        <v>18203.75</v>
      </c>
      <c r="F27" s="212">
        <v>36496.25</v>
      </c>
      <c r="G27" s="14" t="s">
        <v>593</v>
      </c>
    </row>
    <row r="28" spans="2:7" ht="13.2" customHeight="1">
      <c r="B28" s="208" t="s">
        <v>646</v>
      </c>
      <c r="C28" s="210" t="s">
        <v>647</v>
      </c>
      <c r="D28" s="212">
        <v>552792</v>
      </c>
      <c r="E28" s="212">
        <v>46033.43</v>
      </c>
      <c r="F28" s="212">
        <v>506758.57</v>
      </c>
      <c r="G28" s="14" t="s">
        <v>593</v>
      </c>
    </row>
    <row r="29" spans="2:7" ht="13.2" customHeight="1">
      <c r="B29" s="209" t="s">
        <v>648</v>
      </c>
      <c r="C29" s="210" t="s">
        <v>649</v>
      </c>
      <c r="D29" s="212">
        <v>567000</v>
      </c>
      <c r="E29" s="212">
        <v>543525.63</v>
      </c>
      <c r="F29" s="212">
        <v>23474.369999999995</v>
      </c>
      <c r="G29" s="14" t="s">
        <v>593</v>
      </c>
    </row>
    <row r="30" spans="2:7" ht="13.2" customHeight="1">
      <c r="B30" s="208" t="s">
        <v>650</v>
      </c>
      <c r="C30" s="210" t="s">
        <v>651</v>
      </c>
      <c r="D30" s="212">
        <v>186000</v>
      </c>
      <c r="E30" s="212">
        <v>165824.8</v>
      </c>
      <c r="F30" s="212">
        <v>20175.20000000001</v>
      </c>
      <c r="G30" s="14" t="s">
        <v>593</v>
      </c>
    </row>
    <row r="31" spans="2:7" ht="13.2" customHeight="1">
      <c r="B31" s="209" t="s">
        <v>652</v>
      </c>
      <c r="C31" s="210" t="s">
        <v>653</v>
      </c>
      <c r="D31" s="212">
        <v>1190000</v>
      </c>
      <c r="E31" s="212">
        <v>0</v>
      </c>
      <c r="F31" s="212">
        <v>1190000</v>
      </c>
      <c r="G31" s="14" t="s">
        <v>593</v>
      </c>
    </row>
    <row r="32" spans="2:7" ht="13.5" customHeight="1">
      <c r="B32" s="209" t="s">
        <v>654</v>
      </c>
      <c r="C32" s="210" t="s">
        <v>655</v>
      </c>
      <c r="D32" s="212">
        <v>500000</v>
      </c>
      <c r="E32" s="212">
        <v>584501</v>
      </c>
      <c r="F32" s="212">
        <v>-84501</v>
      </c>
      <c r="G32" s="14" t="s">
        <v>593</v>
      </c>
    </row>
    <row r="33" spans="2:7" ht="13.2" customHeight="1">
      <c r="B33" s="208" t="s">
        <v>656</v>
      </c>
      <c r="C33" s="210" t="s">
        <v>657</v>
      </c>
      <c r="D33" s="212">
        <v>183250</v>
      </c>
      <c r="E33" s="212">
        <v>141048</v>
      </c>
      <c r="F33" s="212">
        <v>42202</v>
      </c>
      <c r="G33" s="14" t="s">
        <v>593</v>
      </c>
    </row>
    <row r="34" spans="2:7" ht="13.2" customHeight="1">
      <c r="B34" s="209" t="s">
        <v>658</v>
      </c>
      <c r="C34" s="210" t="s">
        <v>659</v>
      </c>
      <c r="D34" s="212">
        <v>-25200</v>
      </c>
      <c r="E34" s="212">
        <v>6166.83</v>
      </c>
      <c r="F34" s="212">
        <v>-31366.83</v>
      </c>
      <c r="G34" s="14" t="s">
        <v>593</v>
      </c>
    </row>
    <row r="35" spans="2:7" ht="13.2" customHeight="1">
      <c r="B35" s="209" t="s">
        <v>660</v>
      </c>
      <c r="C35" s="210" t="s">
        <v>636</v>
      </c>
      <c r="D35" s="212"/>
      <c r="E35" s="212"/>
      <c r="F35" s="212"/>
      <c r="G35" s="14" t="s">
        <v>593</v>
      </c>
    </row>
    <row r="36" spans="2:7" ht="13.2" customHeight="1">
      <c r="B36" s="209" t="s">
        <v>661</v>
      </c>
      <c r="C36" s="211" t="s">
        <v>662</v>
      </c>
      <c r="D36" s="212">
        <v>300000</v>
      </c>
      <c r="E36" s="212">
        <v>12608</v>
      </c>
      <c r="F36" s="212">
        <v>287392</v>
      </c>
      <c r="G36" s="14" t="s">
        <v>593</v>
      </c>
    </row>
    <row r="37" spans="2:7" ht="13.2" customHeight="1">
      <c r="B37" s="209" t="s">
        <v>608</v>
      </c>
      <c r="C37" s="210" t="s">
        <v>609</v>
      </c>
      <c r="D37" s="212"/>
      <c r="E37" s="212"/>
      <c r="F37" s="212"/>
      <c r="G37" s="14" t="s">
        <v>593</v>
      </c>
    </row>
    <row r="38" spans="2:7" ht="13.2" customHeight="1">
      <c r="B38" s="208" t="s">
        <v>663</v>
      </c>
      <c r="C38" s="210" t="s">
        <v>664</v>
      </c>
      <c r="D38" s="212">
        <v>18074</v>
      </c>
      <c r="E38" s="212">
        <v>0</v>
      </c>
      <c r="F38" s="212">
        <v>18074</v>
      </c>
      <c r="G38" s="14" t="s">
        <v>593</v>
      </c>
    </row>
    <row r="39" spans="2:7" ht="20.25" customHeight="1">
      <c r="B39" s="208" t="s">
        <v>665</v>
      </c>
      <c r="C39" s="210" t="s">
        <v>666</v>
      </c>
      <c r="D39" s="212">
        <v>47626</v>
      </c>
      <c r="E39" s="212">
        <v>37560</v>
      </c>
      <c r="F39" s="212">
        <v>10066</v>
      </c>
      <c r="G39" s="14" t="s">
        <v>593</v>
      </c>
    </row>
    <row r="40" spans="2:7" ht="12.75">
      <c r="B40" s="209" t="s">
        <v>667</v>
      </c>
      <c r="C40" s="207" t="s">
        <v>668</v>
      </c>
      <c r="D40" s="212">
        <v>153000</v>
      </c>
      <c r="E40" s="212">
        <v>87515.49</v>
      </c>
      <c r="F40" s="212">
        <v>65484.509999999995</v>
      </c>
      <c r="G40" s="14" t="s">
        <v>593</v>
      </c>
    </row>
    <row r="41" spans="2:7" ht="12.75">
      <c r="B41" s="209" t="s">
        <v>669</v>
      </c>
      <c r="C41" s="207" t="s">
        <v>670</v>
      </c>
      <c r="D41" s="212">
        <v>2073160</v>
      </c>
      <c r="E41" s="212">
        <v>1760268.56</v>
      </c>
      <c r="F41" s="212">
        <v>312891.43999999994</v>
      </c>
      <c r="G41" s="14" t="s">
        <v>593</v>
      </c>
    </row>
    <row r="42" spans="2:7" ht="12.75">
      <c r="B42" s="208" t="s">
        <v>671</v>
      </c>
      <c r="C42" s="207" t="s">
        <v>672</v>
      </c>
      <c r="D42" s="212">
        <v>18450</v>
      </c>
      <c r="E42" s="212">
        <v>14060.8</v>
      </c>
      <c r="F42" s="212">
        <v>4389.200000000001</v>
      </c>
      <c r="G42" s="14" t="s">
        <v>593</v>
      </c>
    </row>
    <row r="43" spans="2:7" ht="12.75">
      <c r="B43" s="209" t="s">
        <v>673</v>
      </c>
      <c r="C43" s="207" t="s">
        <v>674</v>
      </c>
      <c r="D43" s="212">
        <v>2575000</v>
      </c>
      <c r="E43" s="212">
        <v>0</v>
      </c>
      <c r="F43" s="212">
        <v>2575000</v>
      </c>
      <c r="G43" s="14" t="s">
        <v>593</v>
      </c>
    </row>
    <row r="44" spans="2:7" ht="12.75">
      <c r="B44" s="209" t="s">
        <v>675</v>
      </c>
      <c r="C44" s="207" t="s">
        <v>676</v>
      </c>
      <c r="D44" s="212">
        <v>495000</v>
      </c>
      <c r="E44" s="212">
        <v>0</v>
      </c>
      <c r="F44" s="212">
        <v>495000</v>
      </c>
      <c r="G44" s="14" t="s">
        <v>593</v>
      </c>
    </row>
    <row r="45" spans="2:6" ht="23.25" customHeight="1">
      <c r="B45" s="170"/>
      <c r="C45" s="170"/>
      <c r="D45" s="206">
        <f aca="true" t="shared" si="0" ref="D45:E45">SUM(D9:D44)</f>
        <v>24058757</v>
      </c>
      <c r="E45" s="206">
        <f t="shared" si="0"/>
        <v>8010110.989999999</v>
      </c>
      <c r="F45" s="206">
        <f>SUM(F9:F44)</f>
        <v>16048646.009999998</v>
      </c>
    </row>
  </sheetData>
  <mergeCells count="1">
    <mergeCell ref="B2:F2"/>
  </mergeCells>
  <printOptions/>
  <pageMargins left="0.1968503937007874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 topLeftCell="A1">
      <selection activeCell="E8" sqref="E8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28.57421875" style="0" customWidth="1"/>
    <col min="5" max="6" width="13.28125" style="0" customWidth="1"/>
    <col min="7" max="7" width="14.00390625" style="0" customWidth="1"/>
    <col min="8" max="8" width="12.57421875" style="5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7.4">
      <c r="B4" s="42" t="s">
        <v>11</v>
      </c>
      <c r="C4" s="2"/>
    </row>
    <row r="5" ht="17.4">
      <c r="B5" s="42" t="s">
        <v>16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184" t="s">
        <v>20</v>
      </c>
    </row>
    <row r="8" ht="12.75">
      <c r="H8"/>
    </row>
    <row r="9" spans="2:8" ht="12.75">
      <c r="B9" s="129" t="s">
        <v>22</v>
      </c>
      <c r="C9" s="129"/>
      <c r="D9" s="129"/>
      <c r="E9" s="131"/>
      <c r="F9" s="131"/>
      <c r="G9" s="131"/>
      <c r="H9"/>
    </row>
    <row r="10" spans="2:8" ht="12.75">
      <c r="B10" s="129" t="s">
        <v>328</v>
      </c>
      <c r="C10" s="129"/>
      <c r="D10" s="135">
        <v>31820</v>
      </c>
      <c r="E10" s="131">
        <v>2290049</v>
      </c>
      <c r="F10" s="131">
        <v>3408560</v>
      </c>
      <c r="G10" s="131">
        <f>E10-F10</f>
        <v>-1118511</v>
      </c>
      <c r="H10" s="14" t="s">
        <v>593</v>
      </c>
    </row>
    <row r="11" spans="2:8" ht="12.75">
      <c r="B11" s="129" t="s">
        <v>238</v>
      </c>
      <c r="C11" s="129"/>
      <c r="D11" s="136">
        <v>318833</v>
      </c>
      <c r="E11" s="131">
        <v>111423</v>
      </c>
      <c r="F11" s="131">
        <v>0</v>
      </c>
      <c r="G11" s="131">
        <f>E11-F11</f>
        <v>111423</v>
      </c>
      <c r="H11" s="14" t="s">
        <v>593</v>
      </c>
    </row>
    <row r="12" spans="2:8" ht="12.75">
      <c r="B12" s="236" t="s">
        <v>329</v>
      </c>
      <c r="C12" s="236"/>
      <c r="D12" s="136">
        <v>364855</v>
      </c>
      <c r="E12" s="131">
        <v>400000</v>
      </c>
      <c r="F12" s="131">
        <v>0</v>
      </c>
      <c r="G12" s="131">
        <f>E12-F12</f>
        <v>400000</v>
      </c>
      <c r="H12" s="14" t="s">
        <v>593</v>
      </c>
    </row>
    <row r="13" spans="2:8" ht="12.75">
      <c r="B13" s="236" t="s">
        <v>330</v>
      </c>
      <c r="C13" s="236"/>
      <c r="D13" s="136">
        <v>364860</v>
      </c>
      <c r="E13" s="131">
        <v>2470607</v>
      </c>
      <c r="F13" s="131">
        <v>181167</v>
      </c>
      <c r="G13" s="131">
        <f>E13-F13</f>
        <v>2289440</v>
      </c>
      <c r="H13" s="14" t="s">
        <v>593</v>
      </c>
    </row>
    <row r="14" spans="2:7" ht="12.75">
      <c r="B14" s="133"/>
      <c r="C14" s="129"/>
      <c r="D14" s="136"/>
      <c r="E14" s="131"/>
      <c r="F14" s="131"/>
      <c r="G14" s="131"/>
    </row>
    <row r="15" spans="2:7" ht="12.75">
      <c r="B15" s="130" t="s">
        <v>10</v>
      </c>
      <c r="C15" s="130"/>
      <c r="D15" s="130"/>
      <c r="E15" s="132"/>
      <c r="F15" s="132"/>
      <c r="G15" s="132">
        <f>SUM(G10:G13)</f>
        <v>1682352</v>
      </c>
    </row>
  </sheetData>
  <mergeCells count="2">
    <mergeCell ref="B12:C12"/>
    <mergeCell ref="B13:C13"/>
  </mergeCells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47"/>
  <sheetViews>
    <sheetView workbookViewId="0" topLeftCell="A22">
      <selection activeCell="E8" sqref="E8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40.00390625" style="0" customWidth="1"/>
    <col min="4" max="4" width="10.28125" style="41" customWidth="1"/>
    <col min="5" max="5" width="10.57421875" style="0" customWidth="1"/>
    <col min="6" max="6" width="11.421875" style="0" customWidth="1"/>
    <col min="7" max="7" width="11.57421875" style="0" customWidth="1"/>
    <col min="8" max="8" width="10.421875" style="5" customWidth="1"/>
    <col min="9" max="11" width="9.140625" style="0" hidden="1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66"/>
      <c r="E2" s="53"/>
      <c r="F2" s="53"/>
      <c r="G2" s="53"/>
      <c r="H2" s="54"/>
    </row>
    <row r="4" spans="2:3" ht="17.4">
      <c r="B4" s="42" t="s">
        <v>26</v>
      </c>
      <c r="C4" s="42"/>
    </row>
    <row r="5" spans="2:3" ht="17.4">
      <c r="B5" s="42" t="s">
        <v>16</v>
      </c>
      <c r="C5" s="1"/>
    </row>
    <row r="6" spans="2:8" s="1" customFormat="1" ht="39" customHeight="1">
      <c r="B6" s="61" t="s">
        <v>23</v>
      </c>
      <c r="C6" s="61"/>
      <c r="D6" s="67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6.25" customHeight="1">
      <c r="G7" s="48" t="s">
        <v>20</v>
      </c>
    </row>
    <row r="8" spans="2:8" ht="12.75">
      <c r="B8" s="74"/>
      <c r="C8" s="71"/>
      <c r="D8" s="172"/>
      <c r="E8" s="104"/>
      <c r="F8" s="104"/>
      <c r="G8" s="104"/>
      <c r="H8" s="117"/>
    </row>
    <row r="9" spans="2:9" ht="12.75">
      <c r="B9" s="71" t="s">
        <v>201</v>
      </c>
      <c r="C9" s="71"/>
      <c r="D9" s="172" t="s">
        <v>202</v>
      </c>
      <c r="E9" s="104">
        <v>24101</v>
      </c>
      <c r="F9" s="104">
        <v>44104</v>
      </c>
      <c r="G9" s="104">
        <v>0</v>
      </c>
      <c r="H9" s="173" t="s">
        <v>396</v>
      </c>
      <c r="I9" t="s">
        <v>454</v>
      </c>
    </row>
    <row r="10" spans="2:8" ht="12.75">
      <c r="B10" s="71" t="s">
        <v>225</v>
      </c>
      <c r="C10" s="71"/>
      <c r="D10" s="172" t="s">
        <v>226</v>
      </c>
      <c r="E10" s="104">
        <v>-1800000</v>
      </c>
      <c r="F10" s="104">
        <v>0</v>
      </c>
      <c r="G10" s="104">
        <v>-1800000</v>
      </c>
      <c r="H10" s="173" t="s">
        <v>396</v>
      </c>
    </row>
    <row r="11" spans="2:9" ht="12.75">
      <c r="B11" s="71" t="s">
        <v>268</v>
      </c>
      <c r="C11" s="71"/>
      <c r="D11" s="172" t="s">
        <v>269</v>
      </c>
      <c r="E11" s="104">
        <v>0</v>
      </c>
      <c r="F11" s="104">
        <v>-12000</v>
      </c>
      <c r="G11" s="104">
        <v>0</v>
      </c>
      <c r="H11" s="173"/>
      <c r="I11" t="s">
        <v>496</v>
      </c>
    </row>
    <row r="12" spans="2:8" ht="12.75">
      <c r="B12" s="71" t="s">
        <v>397</v>
      </c>
      <c r="C12" s="71"/>
      <c r="D12" s="172" t="s">
        <v>203</v>
      </c>
      <c r="E12" s="104">
        <v>-480000</v>
      </c>
      <c r="F12" s="104">
        <v>-480000</v>
      </c>
      <c r="G12" s="104">
        <v>0</v>
      </c>
      <c r="H12" s="173" t="s">
        <v>398</v>
      </c>
    </row>
    <row r="13" spans="2:8" ht="12.75">
      <c r="B13" s="71" t="s">
        <v>227</v>
      </c>
      <c r="C13" s="71"/>
      <c r="D13" s="172" t="s">
        <v>228</v>
      </c>
      <c r="E13" s="104">
        <v>4252239</v>
      </c>
      <c r="F13" s="104">
        <v>4316099</v>
      </c>
      <c r="G13" s="104">
        <v>-63860</v>
      </c>
      <c r="H13" s="173" t="s">
        <v>399</v>
      </c>
    </row>
    <row r="14" spans="2:8" ht="12.75">
      <c r="B14" s="71" t="s">
        <v>229</v>
      </c>
      <c r="C14" s="71"/>
      <c r="D14" s="172" t="s">
        <v>230</v>
      </c>
      <c r="E14" s="104">
        <v>6446037</v>
      </c>
      <c r="F14" s="104">
        <v>5676543</v>
      </c>
      <c r="G14" s="104">
        <v>769494</v>
      </c>
      <c r="H14" s="173" t="s">
        <v>400</v>
      </c>
    </row>
    <row r="15" spans="2:8" ht="12.75">
      <c r="B15" s="71" t="s">
        <v>270</v>
      </c>
      <c r="C15" s="71"/>
      <c r="D15" s="172" t="s">
        <v>271</v>
      </c>
      <c r="E15" s="104">
        <v>-1000000</v>
      </c>
      <c r="F15" s="104">
        <v>0</v>
      </c>
      <c r="G15" s="104">
        <v>-1000000</v>
      </c>
      <c r="H15" s="173" t="s">
        <v>399</v>
      </c>
    </row>
    <row r="16" spans="2:9" ht="12.75">
      <c r="B16" s="71" t="s">
        <v>231</v>
      </c>
      <c r="C16" s="71"/>
      <c r="D16" s="172" t="s">
        <v>232</v>
      </c>
      <c r="E16" s="104">
        <v>44499</v>
      </c>
      <c r="F16" s="104">
        <v>46500</v>
      </c>
      <c r="G16" s="104">
        <v>0</v>
      </c>
      <c r="H16" s="173" t="s">
        <v>401</v>
      </c>
      <c r="I16" t="s">
        <v>454</v>
      </c>
    </row>
    <row r="17" spans="2:8" ht="12.75">
      <c r="B17" s="71" t="s">
        <v>402</v>
      </c>
      <c r="C17" s="71"/>
      <c r="D17" s="172" t="s">
        <v>403</v>
      </c>
      <c r="E17" s="104">
        <v>-960000</v>
      </c>
      <c r="F17" s="104">
        <v>0</v>
      </c>
      <c r="G17" s="104">
        <v>-960000</v>
      </c>
      <c r="H17" s="173" t="s">
        <v>400</v>
      </c>
    </row>
    <row r="18" spans="2:9" ht="12.75">
      <c r="B18" s="71" t="s">
        <v>404</v>
      </c>
      <c r="C18" s="71"/>
      <c r="D18" s="172" t="s">
        <v>272</v>
      </c>
      <c r="E18" s="104">
        <v>134759</v>
      </c>
      <c r="F18" s="104">
        <v>96737</v>
      </c>
      <c r="G18" s="104">
        <v>0</v>
      </c>
      <c r="H18" s="173" t="s">
        <v>405</v>
      </c>
      <c r="I18" t="s">
        <v>454</v>
      </c>
    </row>
    <row r="19" spans="2:8" ht="12.75">
      <c r="B19" s="71" t="s">
        <v>406</v>
      </c>
      <c r="C19" s="71"/>
      <c r="D19" s="172" t="s">
        <v>273</v>
      </c>
      <c r="E19" s="104">
        <v>-400000</v>
      </c>
      <c r="F19" s="104">
        <v>0</v>
      </c>
      <c r="G19" s="104">
        <v>-400000</v>
      </c>
      <c r="H19" s="173" t="s">
        <v>405</v>
      </c>
    </row>
    <row r="20" spans="2:8" ht="12.75">
      <c r="B20" s="71" t="s">
        <v>407</v>
      </c>
      <c r="C20" s="71"/>
      <c r="D20" s="172" t="s">
        <v>408</v>
      </c>
      <c r="E20" s="104">
        <v>997977</v>
      </c>
      <c r="F20" s="104">
        <v>365124</v>
      </c>
      <c r="G20" s="104">
        <v>632853</v>
      </c>
      <c r="H20" s="173" t="s">
        <v>409</v>
      </c>
    </row>
    <row r="21" spans="2:8" ht="12.75">
      <c r="B21" s="71" t="s">
        <v>410</v>
      </c>
      <c r="C21" s="104"/>
      <c r="D21" s="172" t="s">
        <v>411</v>
      </c>
      <c r="E21" s="104">
        <v>-200000</v>
      </c>
      <c r="F21" s="104">
        <v>0</v>
      </c>
      <c r="G21" s="104">
        <v>-200000</v>
      </c>
      <c r="H21" s="173" t="s">
        <v>409</v>
      </c>
    </row>
    <row r="22" spans="2:8" ht="12.75">
      <c r="B22" s="71" t="s">
        <v>412</v>
      </c>
      <c r="C22" s="71"/>
      <c r="D22" s="172" t="s">
        <v>413</v>
      </c>
      <c r="E22" s="104">
        <v>193702</v>
      </c>
      <c r="F22" s="104">
        <v>0</v>
      </c>
      <c r="G22" s="104">
        <v>193702</v>
      </c>
      <c r="H22" s="173" t="s">
        <v>409</v>
      </c>
    </row>
    <row r="23" spans="2:9" ht="12.75">
      <c r="B23" s="71" t="s">
        <v>414</v>
      </c>
      <c r="C23" s="71"/>
      <c r="D23" s="172" t="s">
        <v>415</v>
      </c>
      <c r="E23" s="104">
        <v>-560000</v>
      </c>
      <c r="F23" s="104">
        <v>-560000</v>
      </c>
      <c r="G23" s="104">
        <v>0</v>
      </c>
      <c r="H23" s="173" t="s">
        <v>405</v>
      </c>
      <c r="I23" t="s">
        <v>455</v>
      </c>
    </row>
    <row r="24" spans="2:9" ht="12.75">
      <c r="B24" s="71" t="s">
        <v>204</v>
      </c>
      <c r="C24" s="71"/>
      <c r="D24" s="172" t="s">
        <v>416</v>
      </c>
      <c r="E24" s="104">
        <v>-44033</v>
      </c>
      <c r="F24" s="104">
        <v>-44033</v>
      </c>
      <c r="G24" s="104">
        <v>0</v>
      </c>
      <c r="H24" s="173" t="s">
        <v>417</v>
      </c>
      <c r="I24" t="s">
        <v>456</v>
      </c>
    </row>
    <row r="25" spans="2:8" ht="12.75">
      <c r="B25" s="71" t="s">
        <v>205</v>
      </c>
      <c r="C25" s="71"/>
      <c r="D25" s="172" t="s">
        <v>418</v>
      </c>
      <c r="E25" s="104">
        <v>13830992</v>
      </c>
      <c r="F25" s="104">
        <v>13789779</v>
      </c>
      <c r="G25" s="104">
        <v>41213</v>
      </c>
      <c r="H25" s="173" t="s">
        <v>399</v>
      </c>
    </row>
    <row r="26" spans="2:8" ht="12.75">
      <c r="B26" s="71" t="s">
        <v>206</v>
      </c>
      <c r="C26" s="104"/>
      <c r="D26" s="172" t="s">
        <v>207</v>
      </c>
      <c r="E26" s="104">
        <v>29359371</v>
      </c>
      <c r="F26" s="104">
        <v>25666341</v>
      </c>
      <c r="G26" s="104">
        <v>3693030</v>
      </c>
      <c r="H26" s="173" t="s">
        <v>400</v>
      </c>
    </row>
    <row r="27" spans="2:9" ht="12.75">
      <c r="B27" s="71" t="s">
        <v>419</v>
      </c>
      <c r="C27" s="104"/>
      <c r="D27" s="172" t="s">
        <v>420</v>
      </c>
      <c r="E27" s="104">
        <v>378997</v>
      </c>
      <c r="F27" s="104">
        <v>281246</v>
      </c>
      <c r="G27" s="104">
        <v>0</v>
      </c>
      <c r="H27" s="173" t="s">
        <v>405</v>
      </c>
      <c r="I27" t="s">
        <v>457</v>
      </c>
    </row>
    <row r="28" spans="2:9" ht="12.75">
      <c r="B28" s="71" t="s">
        <v>421</v>
      </c>
      <c r="C28" s="104"/>
      <c r="D28" s="172" t="s">
        <v>422</v>
      </c>
      <c r="E28" s="104">
        <v>-4307841</v>
      </c>
      <c r="F28" s="104">
        <v>0</v>
      </c>
      <c r="G28" s="104">
        <v>0</v>
      </c>
      <c r="H28" s="173" t="s">
        <v>425</v>
      </c>
      <c r="I28" t="s">
        <v>496</v>
      </c>
    </row>
    <row r="29" spans="2:8" ht="12.75">
      <c r="B29" s="71" t="s">
        <v>423</v>
      </c>
      <c r="C29" s="71"/>
      <c r="D29" s="172" t="s">
        <v>274</v>
      </c>
      <c r="E29" s="104">
        <v>1000000</v>
      </c>
      <c r="F29" s="104">
        <v>2500000</v>
      </c>
      <c r="G29" s="104">
        <v>-1500000</v>
      </c>
      <c r="H29" s="173" t="s">
        <v>424</v>
      </c>
    </row>
    <row r="30" spans="2:8" ht="28.5" customHeight="1">
      <c r="B30" s="71" t="s">
        <v>751</v>
      </c>
      <c r="C30" s="71"/>
      <c r="D30" s="172" t="s">
        <v>426</v>
      </c>
      <c r="E30" s="104">
        <v>8169960</v>
      </c>
      <c r="F30" s="104">
        <v>3259723</v>
      </c>
      <c r="G30" s="104">
        <v>4910237</v>
      </c>
      <c r="H30" s="173" t="s">
        <v>409</v>
      </c>
    </row>
    <row r="31" spans="2:9" ht="12.75">
      <c r="B31" s="237" t="s">
        <v>427</v>
      </c>
      <c r="C31" s="237"/>
      <c r="D31" s="174" t="s">
        <v>428</v>
      </c>
      <c r="E31" s="104">
        <v>-20351</v>
      </c>
      <c r="F31" s="104">
        <v>0</v>
      </c>
      <c r="G31" s="104">
        <v>0</v>
      </c>
      <c r="H31" s="173" t="s">
        <v>429</v>
      </c>
      <c r="I31" t="s">
        <v>457</v>
      </c>
    </row>
    <row r="32" spans="2:8" ht="12.75">
      <c r="B32" s="175" t="s">
        <v>280</v>
      </c>
      <c r="C32" s="71" t="s">
        <v>430</v>
      </c>
      <c r="D32" s="174" t="s">
        <v>431</v>
      </c>
      <c r="E32" s="104">
        <v>-3000000</v>
      </c>
      <c r="F32" s="104">
        <v>0</v>
      </c>
      <c r="G32" s="104">
        <v>-3000000</v>
      </c>
      <c r="H32" s="173" t="s">
        <v>400</v>
      </c>
    </row>
    <row r="33" spans="2:8" ht="12.75">
      <c r="B33" s="175" t="s">
        <v>275</v>
      </c>
      <c r="C33" s="71"/>
      <c r="D33" s="174" t="s">
        <v>276</v>
      </c>
      <c r="E33" s="104">
        <v>264080</v>
      </c>
      <c r="F33" s="104">
        <v>237290</v>
      </c>
      <c r="G33" s="104">
        <v>26790</v>
      </c>
      <c r="H33" s="173" t="s">
        <v>433</v>
      </c>
    </row>
    <row r="34" spans="2:8" ht="12.75">
      <c r="B34" s="175" t="s">
        <v>432</v>
      </c>
      <c r="C34" s="71"/>
      <c r="D34" s="172" t="s">
        <v>208</v>
      </c>
      <c r="E34" s="104">
        <v>250533</v>
      </c>
      <c r="F34" s="104">
        <v>0</v>
      </c>
      <c r="G34" s="104">
        <v>250533</v>
      </c>
      <c r="H34" s="173" t="s">
        <v>400</v>
      </c>
    </row>
    <row r="35" spans="2:8" ht="12.75">
      <c r="B35" s="71" t="s">
        <v>434</v>
      </c>
      <c r="C35" s="71"/>
      <c r="D35" s="172" t="s">
        <v>435</v>
      </c>
      <c r="E35" s="104">
        <v>398300</v>
      </c>
      <c r="F35" s="104">
        <v>300150</v>
      </c>
      <c r="G35" s="104">
        <v>98150</v>
      </c>
      <c r="H35" s="173" t="s">
        <v>436</v>
      </c>
    </row>
    <row r="36" spans="2:8" ht="12.75">
      <c r="B36" s="71" t="s">
        <v>459</v>
      </c>
      <c r="C36" s="71"/>
      <c r="D36" s="172" t="s">
        <v>437</v>
      </c>
      <c r="E36" s="104">
        <v>100000</v>
      </c>
      <c r="F36" s="104">
        <v>41783</v>
      </c>
      <c r="G36" s="104">
        <v>58218</v>
      </c>
      <c r="H36" s="173" t="s">
        <v>429</v>
      </c>
    </row>
    <row r="37" spans="2:8" ht="12.75">
      <c r="B37" s="175" t="s">
        <v>438</v>
      </c>
      <c r="C37" s="71"/>
      <c r="D37" s="174" t="s">
        <v>439</v>
      </c>
      <c r="E37" s="104">
        <v>75000</v>
      </c>
      <c r="F37" s="104">
        <v>0</v>
      </c>
      <c r="G37" s="104">
        <v>75000</v>
      </c>
      <c r="H37" s="173" t="s">
        <v>440</v>
      </c>
    </row>
    <row r="38" spans="2:8" ht="12.75">
      <c r="B38" s="175" t="s">
        <v>441</v>
      </c>
      <c r="C38" s="71"/>
      <c r="D38" s="174" t="s">
        <v>278</v>
      </c>
      <c r="E38" s="104">
        <v>154949</v>
      </c>
      <c r="F38" s="104">
        <v>0</v>
      </c>
      <c r="G38" s="104">
        <v>154949</v>
      </c>
      <c r="H38" s="173" t="s">
        <v>442</v>
      </c>
    </row>
    <row r="39" spans="2:8" ht="12.75">
      <c r="B39" s="175" t="s">
        <v>443</v>
      </c>
      <c r="C39" s="71"/>
      <c r="D39" s="174" t="s">
        <v>279</v>
      </c>
      <c r="E39" s="104">
        <v>700000</v>
      </c>
      <c r="F39" s="104">
        <v>229950</v>
      </c>
      <c r="G39" s="104">
        <v>470050</v>
      </c>
      <c r="H39" s="173" t="s">
        <v>444</v>
      </c>
    </row>
    <row r="40" spans="2:9" ht="12.75">
      <c r="B40" s="175" t="s">
        <v>445</v>
      </c>
      <c r="C40" s="71"/>
      <c r="D40" s="174" t="s">
        <v>447</v>
      </c>
      <c r="E40" s="104">
        <v>-562500</v>
      </c>
      <c r="F40" s="104">
        <v>-562500</v>
      </c>
      <c r="G40" s="104">
        <v>0</v>
      </c>
      <c r="H40" s="173" t="s">
        <v>446</v>
      </c>
      <c r="I40" t="s">
        <v>456</v>
      </c>
    </row>
    <row r="41" spans="2:8" ht="12.75">
      <c r="B41" s="175" t="s">
        <v>448</v>
      </c>
      <c r="C41" s="71"/>
      <c r="D41" s="174" t="s">
        <v>449</v>
      </c>
      <c r="E41" s="104">
        <v>4100000</v>
      </c>
      <c r="F41" s="104">
        <v>8138</v>
      </c>
      <c r="G41" s="104">
        <v>4091863</v>
      </c>
      <c r="H41" s="173" t="s">
        <v>450</v>
      </c>
    </row>
    <row r="42" spans="2:9" ht="12.75">
      <c r="B42" s="175" t="s">
        <v>451</v>
      </c>
      <c r="C42" s="71"/>
      <c r="D42" s="174" t="s">
        <v>281</v>
      </c>
      <c r="E42" s="104">
        <v>1325000</v>
      </c>
      <c r="F42" s="104">
        <v>1391029</v>
      </c>
      <c r="G42" s="104">
        <v>0</v>
      </c>
      <c r="H42" s="173"/>
      <c r="I42" t="s">
        <v>595</v>
      </c>
    </row>
    <row r="43" spans="2:9" ht="12.75">
      <c r="B43" s="175" t="s">
        <v>597</v>
      </c>
      <c r="C43" s="71"/>
      <c r="D43" s="174" t="s">
        <v>452</v>
      </c>
      <c r="E43" s="104">
        <v>1400000</v>
      </c>
      <c r="F43" s="104">
        <v>0</v>
      </c>
      <c r="G43" s="104">
        <v>1400000</v>
      </c>
      <c r="H43" s="173"/>
      <c r="I43" t="s">
        <v>458</v>
      </c>
    </row>
    <row r="44" spans="2:8" ht="12.75">
      <c r="B44" s="175" t="s">
        <v>453</v>
      </c>
      <c r="C44" s="71"/>
      <c r="D44" s="174" t="s">
        <v>277</v>
      </c>
      <c r="E44" s="104">
        <v>385000</v>
      </c>
      <c r="F44" s="104">
        <v>368049</v>
      </c>
      <c r="G44" s="104">
        <v>16951</v>
      </c>
      <c r="H44" s="173"/>
    </row>
    <row r="45" spans="2:8" ht="12.75">
      <c r="B45" s="71"/>
      <c r="C45" s="71"/>
      <c r="D45" s="172"/>
      <c r="E45" s="104"/>
      <c r="F45" s="104"/>
      <c r="G45" s="104"/>
      <c r="H45" s="173"/>
    </row>
    <row r="46" spans="2:8" s="1" customFormat="1" ht="12.75">
      <c r="B46" s="71"/>
      <c r="C46" s="71"/>
      <c r="D46" s="176"/>
      <c r="E46" s="104"/>
      <c r="F46" s="104"/>
      <c r="G46" s="104"/>
      <c r="H46" s="173"/>
    </row>
    <row r="47" spans="2:8" ht="12.75">
      <c r="B47" s="74" t="s">
        <v>10</v>
      </c>
      <c r="C47" s="74"/>
      <c r="D47" s="177"/>
      <c r="E47" s="122">
        <f>SUM(E9:E46)</f>
        <v>60650771</v>
      </c>
      <c r="F47" s="122">
        <f>SUM(F9:F46)</f>
        <v>56960052</v>
      </c>
      <c r="G47" s="122">
        <f>SUM(G9:G44)</f>
        <v>7959173</v>
      </c>
      <c r="H47" s="124"/>
    </row>
  </sheetData>
  <mergeCells count="1">
    <mergeCell ref="B31:C31"/>
  </mergeCells>
  <printOptions/>
  <pageMargins left="0.3937007874015748" right="0.1968503937007874" top="0.7480314960629921" bottom="0.3937007874015748" header="0" footer="0"/>
  <pageSetup fitToHeight="0"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2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7.421875" style="0" customWidth="1"/>
    <col min="5" max="5" width="12.57421875" style="0" customWidth="1"/>
    <col min="6" max="6" width="11.57421875" style="0" customWidth="1"/>
    <col min="7" max="7" width="14.57421875" style="0" customWidth="1"/>
    <col min="8" max="8" width="13.28125" style="5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7.4">
      <c r="B4" s="42" t="s">
        <v>13</v>
      </c>
      <c r="C4" s="2"/>
    </row>
    <row r="5" ht="17.4">
      <c r="B5" s="42" t="s">
        <v>16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48" t="s">
        <v>20</v>
      </c>
    </row>
    <row r="8" ht="13.5" customHeight="1">
      <c r="G8" s="24"/>
    </row>
    <row r="9" spans="5:8" ht="12.75">
      <c r="E9" s="4">
        <v>0</v>
      </c>
      <c r="F9" s="4">
        <v>0</v>
      </c>
      <c r="G9" s="4">
        <f>SUM(E9-F9)</f>
        <v>0</v>
      </c>
      <c r="H9" s="14"/>
    </row>
    <row r="10" spans="5:8" ht="12.75">
      <c r="E10" s="4"/>
      <c r="F10" s="4"/>
      <c r="G10" s="4"/>
      <c r="H10" s="14"/>
    </row>
    <row r="11" spans="2:8" s="1" customFormat="1" ht="12.75">
      <c r="B11" s="1" t="s">
        <v>10</v>
      </c>
      <c r="E11" s="15"/>
      <c r="F11" s="15"/>
      <c r="G11" s="15">
        <f>SUM(G9:G9)</f>
        <v>0</v>
      </c>
      <c r="H11" s="16"/>
    </row>
    <row r="12" spans="5:8" ht="12.75">
      <c r="E12" s="4"/>
      <c r="F12" s="4"/>
      <c r="G12" s="4"/>
      <c r="H12" s="14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8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7109375" style="0" customWidth="1"/>
    <col min="5" max="5" width="11.57421875" style="0" customWidth="1"/>
    <col min="6" max="6" width="12.28125" style="0" customWidth="1"/>
    <col min="7" max="7" width="13.28125" style="0" customWidth="1"/>
    <col min="8" max="8" width="13.57421875" style="5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3"/>
    </row>
    <row r="4" spans="2:3" ht="17.4">
      <c r="B4" s="42" t="s">
        <v>25</v>
      </c>
      <c r="C4" s="2"/>
    </row>
    <row r="5" ht="17.4">
      <c r="B5" s="42" t="s">
        <v>166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48" t="s">
        <v>20</v>
      </c>
    </row>
    <row r="8" spans="3:7" ht="13.5" customHeight="1">
      <c r="C8" s="126" t="s">
        <v>297</v>
      </c>
      <c r="G8" s="24"/>
    </row>
    <row r="9" spans="2:8" s="21" customFormat="1" ht="12.75" customHeight="1">
      <c r="B9" s="32">
        <v>502</v>
      </c>
      <c r="C9" s="33" t="s">
        <v>164</v>
      </c>
      <c r="D9" s="51" t="s">
        <v>220</v>
      </c>
      <c r="E9" s="35">
        <v>6483568</v>
      </c>
      <c r="F9" s="35">
        <v>2549281</v>
      </c>
      <c r="G9" s="35">
        <f>SUM(E9-F9)</f>
        <v>3934287</v>
      </c>
      <c r="H9" s="22" t="s">
        <v>593</v>
      </c>
    </row>
    <row r="10" spans="2:8" s="21" customFormat="1" ht="12.75" customHeight="1">
      <c r="B10" s="32">
        <v>502</v>
      </c>
      <c r="C10" s="33" t="s">
        <v>165</v>
      </c>
      <c r="D10" s="51" t="s">
        <v>221</v>
      </c>
      <c r="E10" s="35">
        <v>2077685</v>
      </c>
      <c r="F10" s="35">
        <v>79178</v>
      </c>
      <c r="G10" s="127">
        <f>SUM(E10-F10)</f>
        <v>1998507</v>
      </c>
      <c r="H10" s="22" t="s">
        <v>593</v>
      </c>
    </row>
    <row r="11" spans="3:8" s="1" customFormat="1" ht="12.75">
      <c r="C11" s="1" t="s">
        <v>298</v>
      </c>
      <c r="E11" s="15"/>
      <c r="F11" s="15"/>
      <c r="G11" s="15">
        <f>SUM(G9:G10)</f>
        <v>5932794</v>
      </c>
      <c r="H11" s="16"/>
    </row>
    <row r="12" spans="5:8" s="1" customFormat="1" ht="12.75">
      <c r="E12" s="15"/>
      <c r="F12" s="15"/>
      <c r="G12" s="15"/>
      <c r="H12" s="16"/>
    </row>
    <row r="13" spans="5:8" ht="12.75">
      <c r="E13" s="4"/>
      <c r="F13" s="4"/>
      <c r="G13" s="4"/>
      <c r="H13" s="14"/>
    </row>
    <row r="14" ht="12.75">
      <c r="C14" s="126" t="s">
        <v>300</v>
      </c>
    </row>
    <row r="15" spans="2:8" s="21" customFormat="1" ht="12.75" customHeight="1">
      <c r="B15" s="32">
        <v>103</v>
      </c>
      <c r="C15" s="125" t="s">
        <v>295</v>
      </c>
      <c r="D15" s="51" t="s">
        <v>220</v>
      </c>
      <c r="E15" s="35">
        <v>-5703599</v>
      </c>
      <c r="F15" s="35">
        <v>449464</v>
      </c>
      <c r="G15" s="128">
        <f>SUM(E15-F15)</f>
        <v>-6153063</v>
      </c>
      <c r="H15" s="22" t="s">
        <v>593</v>
      </c>
    </row>
    <row r="17" ht="12.75">
      <c r="G17" s="4"/>
    </row>
    <row r="18" spans="6:7" ht="12.75">
      <c r="F18" t="s">
        <v>14</v>
      </c>
      <c r="G18" s="4">
        <f>SUM(G11:G15)</f>
        <v>-220269</v>
      </c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3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8.57421875" style="0" customWidth="1"/>
    <col min="4" max="4" width="8.28125" style="0" customWidth="1"/>
    <col min="5" max="5" width="12.28125" style="0" customWidth="1"/>
    <col min="6" max="6" width="12.421875" style="0" customWidth="1"/>
    <col min="7" max="7" width="14.57421875" style="0" customWidth="1"/>
    <col min="8" max="8" width="14.7109375" style="5" customWidth="1"/>
    <col min="9" max="9" width="14.7109375" style="0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3"/>
    </row>
    <row r="4" spans="2:3" ht="17.4">
      <c r="B4" s="2" t="s">
        <v>9</v>
      </c>
      <c r="C4" s="2"/>
    </row>
    <row r="5" ht="17.4">
      <c r="B5" s="2" t="s">
        <v>168</v>
      </c>
    </row>
    <row r="6" spans="2:8" s="1" customFormat="1" ht="39" customHeight="1">
      <c r="B6" s="61" t="s">
        <v>23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.75" customHeight="1">
      <c r="G7" s="48" t="s">
        <v>20</v>
      </c>
    </row>
    <row r="8" ht="13.5" customHeight="1">
      <c r="G8" s="24"/>
    </row>
    <row r="9" spans="2:8" ht="12.75">
      <c r="B9">
        <v>502</v>
      </c>
      <c r="C9" t="s">
        <v>296</v>
      </c>
      <c r="E9" s="4">
        <v>-8623964</v>
      </c>
      <c r="F9" s="4">
        <v>-561020</v>
      </c>
      <c r="G9" s="4">
        <f>SUM(E9-F9)</f>
        <v>-8062944</v>
      </c>
      <c r="H9" s="14" t="s">
        <v>594</v>
      </c>
    </row>
    <row r="10" spans="3:8" ht="12.75">
      <c r="C10" t="s">
        <v>301</v>
      </c>
      <c r="E10" s="4">
        <v>0</v>
      </c>
      <c r="F10" s="4">
        <v>-281797</v>
      </c>
      <c r="G10" s="4">
        <f>SUM(E10-F10)</f>
        <v>281797</v>
      </c>
      <c r="H10" s="14" t="s">
        <v>594</v>
      </c>
    </row>
    <row r="11" spans="5:8" ht="12.75">
      <c r="E11" s="4"/>
      <c r="F11" s="4"/>
      <c r="G11" s="4">
        <f>SUM(G9:G10)</f>
        <v>-7781147</v>
      </c>
      <c r="H11" s="14" t="s">
        <v>595</v>
      </c>
    </row>
    <row r="12" spans="2:8" s="1" customFormat="1" ht="12.75">
      <c r="B12" s="1" t="s">
        <v>10</v>
      </c>
      <c r="E12" s="15"/>
      <c r="F12" s="15"/>
      <c r="G12" s="15">
        <v>0</v>
      </c>
      <c r="H12" s="16"/>
    </row>
    <row r="13" spans="5:8" ht="12.75">
      <c r="E13" s="4"/>
      <c r="F13" s="4"/>
      <c r="G13" s="4"/>
      <c r="H13" s="1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G22" sqref="G22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49"/>
  <sheetViews>
    <sheetView workbookViewId="0" topLeftCell="A1">
      <pane ySplit="6" topLeftCell="A67" activePane="bottomLeft" state="frozen"/>
      <selection pane="topLeft" activeCell="E8" sqref="E8"/>
      <selection pane="bottomLeft" activeCell="C152" sqref="C152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30.00390625" style="0" customWidth="1"/>
    <col min="5" max="5" width="12.57421875" style="0" customWidth="1"/>
    <col min="6" max="6" width="11.57421875" style="0" customWidth="1"/>
    <col min="7" max="7" width="14.00390625" style="0" customWidth="1"/>
    <col min="8" max="8" width="11.57421875" style="5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53"/>
      <c r="E2" s="53"/>
      <c r="F2" s="53"/>
      <c r="G2" s="53"/>
      <c r="H2" s="178"/>
    </row>
    <row r="4" spans="2:3" ht="17.4">
      <c r="B4" s="42" t="s">
        <v>9</v>
      </c>
      <c r="C4" s="2"/>
    </row>
    <row r="5" ht="17.4">
      <c r="B5" s="42" t="s">
        <v>15</v>
      </c>
    </row>
    <row r="6" spans="2:8" s="1" customFormat="1" ht="66.75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3" t="s">
        <v>349</v>
      </c>
      <c r="H6" s="63" t="s">
        <v>17</v>
      </c>
    </row>
    <row r="7" ht="26.4">
      <c r="G7" s="184" t="s">
        <v>20</v>
      </c>
    </row>
    <row r="8" spans="2:8" s="69" customFormat="1" ht="12.75">
      <c r="B8" s="130" t="s">
        <v>21</v>
      </c>
      <c r="C8" s="129"/>
      <c r="D8" s="129"/>
      <c r="E8" s="129"/>
      <c r="F8" s="129"/>
      <c r="G8" s="129"/>
      <c r="H8" s="180"/>
    </row>
    <row r="9" s="69" customFormat="1" ht="12.75">
      <c r="H9" s="181"/>
    </row>
    <row r="10" spans="2:8" s="69" customFormat="1" ht="12.75">
      <c r="B10" s="129"/>
      <c r="C10" s="129" t="s">
        <v>92</v>
      </c>
      <c r="D10" s="129"/>
      <c r="E10" s="197"/>
      <c r="F10" s="197"/>
      <c r="G10" s="197"/>
      <c r="H10" s="189"/>
    </row>
    <row r="11" spans="2:8" s="69" customFormat="1" ht="12.75">
      <c r="B11" s="129">
        <v>502</v>
      </c>
      <c r="C11" s="129" t="s">
        <v>497</v>
      </c>
      <c r="D11" s="129" t="s">
        <v>311</v>
      </c>
      <c r="E11" s="213">
        <v>-709280</v>
      </c>
      <c r="F11" s="213">
        <v>-800894</v>
      </c>
      <c r="G11" s="213">
        <f>E11-F11</f>
        <v>91614</v>
      </c>
      <c r="H11" s="189" t="s">
        <v>498</v>
      </c>
    </row>
    <row r="12" spans="2:8" s="69" customFormat="1" ht="12.75">
      <c r="B12" s="129">
        <v>502</v>
      </c>
      <c r="C12" s="129" t="s">
        <v>499</v>
      </c>
      <c r="D12" s="129" t="s">
        <v>101</v>
      </c>
      <c r="E12" s="213">
        <v>19040</v>
      </c>
      <c r="F12" s="213">
        <v>30806</v>
      </c>
      <c r="G12" s="213">
        <f>E12-F12</f>
        <v>-11766</v>
      </c>
      <c r="H12" s="189" t="s">
        <v>498</v>
      </c>
    </row>
    <row r="13" spans="2:8" s="69" customFormat="1" ht="12.75">
      <c r="B13" s="129">
        <v>502</v>
      </c>
      <c r="C13" s="129" t="s">
        <v>125</v>
      </c>
      <c r="D13" s="129" t="s">
        <v>126</v>
      </c>
      <c r="E13" s="213">
        <v>-159670</v>
      </c>
      <c r="F13" s="213">
        <v>-102435</v>
      </c>
      <c r="G13" s="213">
        <f>E13-F13</f>
        <v>-57235</v>
      </c>
      <c r="H13" s="189" t="s">
        <v>498</v>
      </c>
    </row>
    <row r="14" spans="2:8" s="69" customFormat="1" ht="12.75">
      <c r="B14" s="129">
        <v>502</v>
      </c>
      <c r="C14" s="129" t="s">
        <v>127</v>
      </c>
      <c r="D14" s="129" t="s">
        <v>128</v>
      </c>
      <c r="E14" s="213">
        <v>-1412652</v>
      </c>
      <c r="F14" s="213">
        <v>-1546503</v>
      </c>
      <c r="G14" s="213">
        <f>E14-F14</f>
        <v>133851</v>
      </c>
      <c r="H14" s="189" t="s">
        <v>498</v>
      </c>
    </row>
    <row r="15" spans="2:8" s="69" customFormat="1" ht="12.75">
      <c r="B15" s="129"/>
      <c r="C15" s="129"/>
      <c r="D15" s="129"/>
      <c r="E15" s="213"/>
      <c r="F15" s="213"/>
      <c r="G15" s="213"/>
      <c r="H15" s="189"/>
    </row>
    <row r="16" spans="2:8" s="69" customFormat="1" ht="12.75">
      <c r="B16" s="129"/>
      <c r="C16" s="129" t="s">
        <v>500</v>
      </c>
      <c r="D16" s="129"/>
      <c r="E16" s="213"/>
      <c r="F16" s="213"/>
      <c r="G16" s="213"/>
      <c r="H16" s="189"/>
    </row>
    <row r="17" spans="2:8" s="69" customFormat="1" ht="12.75">
      <c r="B17" s="129">
        <v>504</v>
      </c>
      <c r="C17" s="129" t="s">
        <v>501</v>
      </c>
      <c r="D17" s="129" t="s">
        <v>101</v>
      </c>
      <c r="E17" s="214">
        <v>-2090564</v>
      </c>
      <c r="F17" s="214">
        <v>1040626</v>
      </c>
      <c r="G17" s="131">
        <f>E17-F17</f>
        <v>-3131190</v>
      </c>
      <c r="H17" s="189" t="s">
        <v>743</v>
      </c>
    </row>
    <row r="18" spans="2:8" s="69" customFormat="1" ht="12.75">
      <c r="B18" s="129"/>
      <c r="C18" s="129"/>
      <c r="D18" s="129"/>
      <c r="E18" s="131"/>
      <c r="F18" s="131"/>
      <c r="G18" s="131"/>
      <c r="H18" s="189"/>
    </row>
    <row r="19" spans="2:8" s="69" customFormat="1" ht="12.75">
      <c r="B19" s="129">
        <v>100</v>
      </c>
      <c r="C19" s="129" t="s">
        <v>135</v>
      </c>
      <c r="D19" s="129" t="s">
        <v>147</v>
      </c>
      <c r="E19" s="131">
        <v>7779147</v>
      </c>
      <c r="F19" s="131">
        <v>6774750</v>
      </c>
      <c r="G19" s="131">
        <f>E19-F19</f>
        <v>1004397</v>
      </c>
      <c r="H19" s="189"/>
    </row>
    <row r="20" spans="2:8" s="69" customFormat="1" ht="12.75">
      <c r="B20" s="129">
        <v>101</v>
      </c>
      <c r="C20" s="129" t="s">
        <v>130</v>
      </c>
      <c r="D20" s="129" t="s">
        <v>147</v>
      </c>
      <c r="E20" s="131">
        <v>9422467</v>
      </c>
      <c r="F20" s="131">
        <v>9219211</v>
      </c>
      <c r="G20" s="131">
        <f aca="true" t="shared" si="0" ref="G20:G36">E20-F20</f>
        <v>203256</v>
      </c>
      <c r="H20" s="189"/>
    </row>
    <row r="21" spans="2:8" s="69" customFormat="1" ht="12.75">
      <c r="B21" s="129">
        <v>102</v>
      </c>
      <c r="C21" s="129" t="s">
        <v>136</v>
      </c>
      <c r="D21" s="129" t="s">
        <v>147</v>
      </c>
      <c r="E21" s="131">
        <v>7785932</v>
      </c>
      <c r="F21" s="131">
        <v>7590357</v>
      </c>
      <c r="G21" s="131">
        <f t="shared" si="0"/>
        <v>195575</v>
      </c>
      <c r="H21" s="189"/>
    </row>
    <row r="22" spans="2:8" s="69" customFormat="1" ht="12.75">
      <c r="B22" s="129">
        <v>103</v>
      </c>
      <c r="C22" s="129" t="s">
        <v>137</v>
      </c>
      <c r="D22" s="129" t="s">
        <v>147</v>
      </c>
      <c r="E22" s="131">
        <v>15679576</v>
      </c>
      <c r="F22" s="131">
        <v>14949575</v>
      </c>
      <c r="G22" s="131">
        <f t="shared" si="0"/>
        <v>730001</v>
      </c>
      <c r="H22" s="189"/>
    </row>
    <row r="23" spans="2:8" s="69" customFormat="1" ht="12.75">
      <c r="B23" s="129">
        <v>104</v>
      </c>
      <c r="C23" s="129" t="s">
        <v>138</v>
      </c>
      <c r="D23" s="129" t="s">
        <v>147</v>
      </c>
      <c r="E23" s="131">
        <v>11288124</v>
      </c>
      <c r="F23" s="131">
        <v>10407420</v>
      </c>
      <c r="G23" s="131">
        <f t="shared" si="0"/>
        <v>880704</v>
      </c>
      <c r="H23" s="189"/>
    </row>
    <row r="24" spans="2:8" s="69" customFormat="1" ht="12.75">
      <c r="B24" s="129">
        <v>105</v>
      </c>
      <c r="C24" s="129" t="s">
        <v>210</v>
      </c>
      <c r="D24" s="129" t="s">
        <v>147</v>
      </c>
      <c r="E24" s="131">
        <v>7633481</v>
      </c>
      <c r="F24" s="131">
        <v>7576161</v>
      </c>
      <c r="G24" s="131">
        <f t="shared" si="0"/>
        <v>57320</v>
      </c>
      <c r="H24" s="189"/>
    </row>
    <row r="25" spans="2:8" s="69" customFormat="1" ht="12.75">
      <c r="B25" s="129">
        <v>107</v>
      </c>
      <c r="C25" s="129" t="s">
        <v>139</v>
      </c>
      <c r="D25" s="129" t="s">
        <v>147</v>
      </c>
      <c r="E25" s="131">
        <v>2229908</v>
      </c>
      <c r="F25" s="131">
        <v>1818244</v>
      </c>
      <c r="G25" s="131">
        <f t="shared" si="0"/>
        <v>411664</v>
      </c>
      <c r="H25" s="189"/>
    </row>
    <row r="26" spans="2:8" s="69" customFormat="1" ht="12.75">
      <c r="B26" s="129">
        <v>108</v>
      </c>
      <c r="C26" s="129" t="s">
        <v>140</v>
      </c>
      <c r="D26" s="129" t="s">
        <v>147</v>
      </c>
      <c r="E26" s="131">
        <v>2898050</v>
      </c>
      <c r="F26" s="131">
        <v>2977877</v>
      </c>
      <c r="G26" s="131">
        <f t="shared" si="0"/>
        <v>-79827</v>
      </c>
      <c r="H26" s="189"/>
    </row>
    <row r="27" spans="2:8" s="69" customFormat="1" ht="12.75">
      <c r="B27" s="129">
        <v>109</v>
      </c>
      <c r="C27" s="129" t="s">
        <v>141</v>
      </c>
      <c r="D27" s="129" t="s">
        <v>147</v>
      </c>
      <c r="E27" s="131">
        <v>2110141</v>
      </c>
      <c r="F27" s="131">
        <v>2007839</v>
      </c>
      <c r="G27" s="131">
        <f t="shared" si="0"/>
        <v>102302</v>
      </c>
      <c r="H27" s="189"/>
    </row>
    <row r="28" spans="2:8" s="69" customFormat="1" ht="12.75">
      <c r="B28" s="129">
        <v>110</v>
      </c>
      <c r="C28" s="129" t="s">
        <v>142</v>
      </c>
      <c r="D28" s="129" t="s">
        <v>147</v>
      </c>
      <c r="E28" s="131">
        <v>2175581</v>
      </c>
      <c r="F28" s="131">
        <v>2183929</v>
      </c>
      <c r="G28" s="131">
        <f t="shared" si="0"/>
        <v>-8348</v>
      </c>
      <c r="H28" s="189"/>
    </row>
    <row r="29" spans="2:8" s="69" customFormat="1" ht="12.75">
      <c r="B29" s="129">
        <v>111</v>
      </c>
      <c r="C29" s="129" t="s">
        <v>1</v>
      </c>
      <c r="D29" s="129" t="s">
        <v>147</v>
      </c>
      <c r="E29" s="131">
        <v>2621910</v>
      </c>
      <c r="F29" s="131">
        <v>2568090</v>
      </c>
      <c r="G29" s="131">
        <f t="shared" si="0"/>
        <v>53820</v>
      </c>
      <c r="H29" s="189"/>
    </row>
    <row r="30" spans="2:8" s="69" customFormat="1" ht="12.75">
      <c r="B30" s="129">
        <v>401</v>
      </c>
      <c r="C30" s="129" t="s">
        <v>143</v>
      </c>
      <c r="D30" s="129" t="s">
        <v>147</v>
      </c>
      <c r="E30" s="131">
        <v>8479623</v>
      </c>
      <c r="F30" s="131">
        <v>8423993</v>
      </c>
      <c r="G30" s="131">
        <f t="shared" si="0"/>
        <v>55630</v>
      </c>
      <c r="H30" s="189"/>
    </row>
    <row r="31" spans="2:8" s="69" customFormat="1" ht="12.75">
      <c r="B31" s="129">
        <v>502</v>
      </c>
      <c r="C31" s="129" t="s">
        <v>92</v>
      </c>
      <c r="D31" s="129" t="s">
        <v>147</v>
      </c>
      <c r="E31" s="131">
        <v>21931323</v>
      </c>
      <c r="F31" s="131">
        <v>21025654</v>
      </c>
      <c r="G31" s="131">
        <f t="shared" si="0"/>
        <v>905669</v>
      </c>
      <c r="H31" s="189"/>
    </row>
    <row r="32" spans="2:8" s="69" customFormat="1" ht="12.75">
      <c r="B32" s="129">
        <v>504</v>
      </c>
      <c r="C32" s="129" t="s">
        <v>98</v>
      </c>
      <c r="D32" s="129" t="s">
        <v>147</v>
      </c>
      <c r="E32" s="131">
        <v>15787048</v>
      </c>
      <c r="F32" s="131">
        <v>16455186</v>
      </c>
      <c r="G32" s="131">
        <f t="shared" si="0"/>
        <v>-668138</v>
      </c>
      <c r="H32" s="189"/>
    </row>
    <row r="33" spans="2:8" s="69" customFormat="1" ht="12.75">
      <c r="B33" s="129">
        <v>601</v>
      </c>
      <c r="C33" s="129" t="s">
        <v>144</v>
      </c>
      <c r="D33" s="129" t="s">
        <v>147</v>
      </c>
      <c r="E33" s="131">
        <v>13423091</v>
      </c>
      <c r="F33" s="131">
        <v>14092131</v>
      </c>
      <c r="G33" s="131">
        <f t="shared" si="0"/>
        <v>-669040</v>
      </c>
      <c r="H33" s="189"/>
    </row>
    <row r="34" spans="2:8" s="69" customFormat="1" ht="12.75">
      <c r="B34" s="129">
        <v>602</v>
      </c>
      <c r="C34" s="129" t="s">
        <v>145</v>
      </c>
      <c r="D34" s="129" t="s">
        <v>160</v>
      </c>
      <c r="E34" s="131">
        <v>34784032</v>
      </c>
      <c r="F34" s="131">
        <v>33374828</v>
      </c>
      <c r="G34" s="131">
        <f t="shared" si="0"/>
        <v>1409204</v>
      </c>
      <c r="H34" s="189"/>
    </row>
    <row r="35" spans="2:8" s="69" customFormat="1" ht="12.75">
      <c r="B35" s="129">
        <v>603</v>
      </c>
      <c r="C35" s="129" t="s">
        <v>146</v>
      </c>
      <c r="D35" s="129" t="s">
        <v>147</v>
      </c>
      <c r="E35" s="131">
        <v>11708095</v>
      </c>
      <c r="F35" s="131">
        <v>11169273</v>
      </c>
      <c r="G35" s="131">
        <f t="shared" si="0"/>
        <v>538822</v>
      </c>
      <c r="H35" s="189"/>
    </row>
    <row r="36" spans="2:8" s="69" customFormat="1" ht="12.75">
      <c r="B36" s="129">
        <v>605</v>
      </c>
      <c r="C36" s="129" t="s">
        <v>78</v>
      </c>
      <c r="D36" s="129" t="s">
        <v>147</v>
      </c>
      <c r="E36" s="131">
        <v>16670138</v>
      </c>
      <c r="F36" s="131">
        <v>14637042</v>
      </c>
      <c r="G36" s="131">
        <f t="shared" si="0"/>
        <v>2033096</v>
      </c>
      <c r="H36" s="189"/>
    </row>
    <row r="37" spans="2:8" s="69" customFormat="1" ht="12.75">
      <c r="B37" s="129"/>
      <c r="C37" s="129"/>
      <c r="D37" s="129"/>
      <c r="E37" s="131"/>
      <c r="F37" s="131"/>
      <c r="G37" s="131"/>
      <c r="H37" s="189"/>
    </row>
    <row r="38" spans="2:8" s="69" customFormat="1" ht="12.75">
      <c r="B38" s="130" t="s">
        <v>186</v>
      </c>
      <c r="C38" s="129"/>
      <c r="D38" s="129"/>
      <c r="E38" s="129"/>
      <c r="F38" s="129"/>
      <c r="G38" s="129"/>
      <c r="H38" s="180" t="s">
        <v>314</v>
      </c>
    </row>
    <row r="39" spans="2:8" s="69" customFormat="1" ht="12.75">
      <c r="B39" s="129">
        <v>100</v>
      </c>
      <c r="C39" s="129" t="s">
        <v>153</v>
      </c>
      <c r="D39" s="129"/>
      <c r="E39" s="129"/>
      <c r="F39" s="129"/>
      <c r="G39" s="129"/>
      <c r="H39" s="180" t="s">
        <v>314</v>
      </c>
    </row>
    <row r="40" spans="2:8" s="69" customFormat="1" ht="12.75">
      <c r="B40" s="129"/>
      <c r="C40" s="129" t="s">
        <v>150</v>
      </c>
      <c r="D40" s="129" t="s">
        <v>147</v>
      </c>
      <c r="E40" s="131">
        <v>3069728</v>
      </c>
      <c r="F40" s="131">
        <v>3070909</v>
      </c>
      <c r="G40" s="131">
        <f>E40-F40</f>
        <v>-1181</v>
      </c>
      <c r="H40" s="189"/>
    </row>
    <row r="41" spans="2:8" s="69" customFormat="1" ht="12.75">
      <c r="B41" s="129">
        <v>105</v>
      </c>
      <c r="C41" s="129" t="s">
        <v>315</v>
      </c>
      <c r="D41" s="129"/>
      <c r="E41" s="131"/>
      <c r="F41" s="131"/>
      <c r="G41" s="131"/>
      <c r="H41" s="189"/>
    </row>
    <row r="42" spans="2:8" s="69" customFormat="1" ht="12.75">
      <c r="B42" s="129"/>
      <c r="C42" s="129" t="s">
        <v>150</v>
      </c>
      <c r="D42" s="129" t="s">
        <v>502</v>
      </c>
      <c r="E42" s="131">
        <v>3184416</v>
      </c>
      <c r="F42" s="131">
        <v>3229504</v>
      </c>
      <c r="G42" s="131">
        <f>E42-F42</f>
        <v>-45088</v>
      </c>
      <c r="H42" s="189"/>
    </row>
    <row r="43" spans="2:8" s="69" customFormat="1" ht="12.75">
      <c r="B43" s="129">
        <v>107</v>
      </c>
      <c r="C43" s="129" t="s">
        <v>139</v>
      </c>
      <c r="D43" s="129"/>
      <c r="E43" s="131"/>
      <c r="F43" s="131"/>
      <c r="G43" s="131"/>
      <c r="H43" s="189"/>
    </row>
    <row r="44" spans="2:8" s="69" customFormat="1" ht="12.75">
      <c r="B44" s="129"/>
      <c r="C44" s="129" t="s">
        <v>150</v>
      </c>
      <c r="D44" s="129" t="s">
        <v>147</v>
      </c>
      <c r="E44" s="131">
        <v>2396795</v>
      </c>
      <c r="F44" s="131">
        <v>2184158</v>
      </c>
      <c r="G44" s="131">
        <f>E44-F44</f>
        <v>212637</v>
      </c>
      <c r="H44" s="189"/>
    </row>
    <row r="45" spans="2:8" s="69" customFormat="1" ht="12.75">
      <c r="B45" s="129">
        <v>108</v>
      </c>
      <c r="C45" s="129" t="s">
        <v>316</v>
      </c>
      <c r="D45" s="129"/>
      <c r="E45" s="131"/>
      <c r="F45" s="131"/>
      <c r="G45" s="131"/>
      <c r="H45" s="189"/>
    </row>
    <row r="46" spans="2:8" s="69" customFormat="1" ht="12.75">
      <c r="B46" s="129"/>
      <c r="C46" s="129" t="s">
        <v>150</v>
      </c>
      <c r="D46" s="129" t="s">
        <v>147</v>
      </c>
      <c r="E46" s="131">
        <v>3083054</v>
      </c>
      <c r="F46" s="131">
        <v>3010301</v>
      </c>
      <c r="G46" s="131">
        <f>E46-F46</f>
        <v>72753</v>
      </c>
      <c r="H46" s="189"/>
    </row>
    <row r="47" spans="2:8" s="69" customFormat="1" ht="12.75">
      <c r="B47" s="129"/>
      <c r="C47" s="129"/>
      <c r="D47" s="129"/>
      <c r="E47" s="131"/>
      <c r="F47" s="131"/>
      <c r="G47" s="131"/>
      <c r="H47" s="189"/>
    </row>
    <row r="48" spans="2:8" s="69" customFormat="1" ht="12.75">
      <c r="B48" s="130" t="s">
        <v>148</v>
      </c>
      <c r="C48" s="129"/>
      <c r="D48" s="129"/>
      <c r="E48" s="131"/>
      <c r="F48" s="131"/>
      <c r="G48" s="131"/>
      <c r="H48" s="180" t="s">
        <v>314</v>
      </c>
    </row>
    <row r="49" spans="2:8" s="69" customFormat="1" ht="12.75">
      <c r="B49" s="129">
        <v>100</v>
      </c>
      <c r="C49" s="129" t="s">
        <v>153</v>
      </c>
      <c r="D49" s="129"/>
      <c r="E49" s="131"/>
      <c r="F49" s="131"/>
      <c r="G49" s="131"/>
      <c r="H49" s="180" t="s">
        <v>314</v>
      </c>
    </row>
    <row r="50" spans="2:8" s="69" customFormat="1" ht="12.6" customHeight="1">
      <c r="B50" s="129"/>
      <c r="C50" s="129" t="s">
        <v>503</v>
      </c>
      <c r="D50" s="129"/>
      <c r="E50" s="131">
        <v>7639380</v>
      </c>
      <c r="F50" s="131">
        <v>7520529</v>
      </c>
      <c r="G50" s="131">
        <f aca="true" t="shared" si="1" ref="G50:G113">E50-F50</f>
        <v>118851</v>
      </c>
      <c r="H50" s="180"/>
    </row>
    <row r="51" spans="2:8" s="69" customFormat="1" ht="12.6" customHeight="1">
      <c r="B51" s="129"/>
      <c r="C51" s="129" t="s">
        <v>313</v>
      </c>
      <c r="D51" s="129"/>
      <c r="E51" s="131">
        <v>1520670</v>
      </c>
      <c r="F51" s="131">
        <v>803007</v>
      </c>
      <c r="G51" s="131">
        <f t="shared" si="1"/>
        <v>717663</v>
      </c>
      <c r="H51" s="180"/>
    </row>
    <row r="52" spans="2:8" s="69" customFormat="1" ht="12.6" customHeight="1">
      <c r="B52" s="129"/>
      <c r="C52" s="129" t="s">
        <v>187</v>
      </c>
      <c r="D52" s="129" t="s">
        <v>147</v>
      </c>
      <c r="E52" s="131">
        <v>72711</v>
      </c>
      <c r="F52" s="131">
        <v>0</v>
      </c>
      <c r="G52" s="131">
        <f t="shared" si="1"/>
        <v>72711</v>
      </c>
      <c r="H52" s="189"/>
    </row>
    <row r="53" spans="2:8" s="69" customFormat="1" ht="12.6" customHeight="1">
      <c r="B53" s="129">
        <v>101</v>
      </c>
      <c r="C53" s="129" t="s">
        <v>149</v>
      </c>
      <c r="D53" s="129"/>
      <c r="E53" s="131"/>
      <c r="F53" s="131"/>
      <c r="G53" s="131" t="s">
        <v>314</v>
      </c>
      <c r="H53" s="189" t="s">
        <v>314</v>
      </c>
    </row>
    <row r="54" spans="2:8" s="69" customFormat="1" ht="12.6" customHeight="1">
      <c r="B54" s="129"/>
      <c r="C54" s="188" t="s">
        <v>504</v>
      </c>
      <c r="D54" s="129" t="s">
        <v>147</v>
      </c>
      <c r="E54" s="198">
        <v>1354540</v>
      </c>
      <c r="F54" s="198">
        <v>1355250</v>
      </c>
      <c r="G54" s="131">
        <f t="shared" si="1"/>
        <v>-710</v>
      </c>
      <c r="H54" s="188"/>
    </row>
    <row r="55" spans="2:8" s="69" customFormat="1" ht="12.6" customHeight="1">
      <c r="B55" s="129"/>
      <c r="C55" s="129" t="s">
        <v>505</v>
      </c>
      <c r="D55" s="129" t="s">
        <v>147</v>
      </c>
      <c r="E55" s="131">
        <v>2181750</v>
      </c>
      <c r="F55" s="131">
        <v>2350619</v>
      </c>
      <c r="G55" s="131">
        <f t="shared" si="1"/>
        <v>-168869</v>
      </c>
      <c r="H55" s="189"/>
    </row>
    <row r="56" spans="2:8" s="69" customFormat="1" ht="12.6" customHeight="1">
      <c r="B56" s="129"/>
      <c r="C56" s="129" t="s">
        <v>506</v>
      </c>
      <c r="D56" s="129" t="s">
        <v>147</v>
      </c>
      <c r="E56" s="131">
        <v>392060</v>
      </c>
      <c r="F56" s="131">
        <v>350312</v>
      </c>
      <c r="G56" s="131">
        <f t="shared" si="1"/>
        <v>41748</v>
      </c>
      <c r="H56" s="189"/>
    </row>
    <row r="57" spans="2:8" s="69" customFormat="1" ht="12.6" customHeight="1">
      <c r="B57" s="129"/>
      <c r="C57" s="129" t="s">
        <v>507</v>
      </c>
      <c r="D57" s="129" t="s">
        <v>147</v>
      </c>
      <c r="E57" s="131">
        <v>1329570</v>
      </c>
      <c r="F57" s="131">
        <v>966222</v>
      </c>
      <c r="G57" s="131">
        <f t="shared" si="1"/>
        <v>363348</v>
      </c>
      <c r="H57" s="189"/>
    </row>
    <row r="58" spans="2:8" s="69" customFormat="1" ht="12.6" customHeight="1">
      <c r="B58" s="129"/>
      <c r="C58" s="129" t="s">
        <v>508</v>
      </c>
      <c r="D58" s="129" t="s">
        <v>147</v>
      </c>
      <c r="E58" s="131">
        <v>1867670</v>
      </c>
      <c r="F58" s="131">
        <v>2266720</v>
      </c>
      <c r="G58" s="131">
        <f t="shared" si="1"/>
        <v>-399050</v>
      </c>
      <c r="H58" s="189"/>
    </row>
    <row r="59" spans="2:8" s="69" customFormat="1" ht="12.6" customHeight="1">
      <c r="B59" s="129"/>
      <c r="C59" s="129" t="s">
        <v>509</v>
      </c>
      <c r="D59" s="129" t="s">
        <v>312</v>
      </c>
      <c r="E59" s="131">
        <v>8344662</v>
      </c>
      <c r="F59" s="131">
        <v>7952350</v>
      </c>
      <c r="G59" s="131">
        <f t="shared" si="1"/>
        <v>392312</v>
      </c>
      <c r="H59" s="189"/>
    </row>
    <row r="60" spans="2:8" s="69" customFormat="1" ht="12.6" customHeight="1">
      <c r="B60" s="129"/>
      <c r="C60" s="129" t="s">
        <v>510</v>
      </c>
      <c r="D60" s="129" t="s">
        <v>147</v>
      </c>
      <c r="E60" s="131">
        <v>1284960</v>
      </c>
      <c r="F60" s="131">
        <v>1460251</v>
      </c>
      <c r="G60" s="131">
        <f t="shared" si="1"/>
        <v>-175291</v>
      </c>
      <c r="H60" s="189"/>
    </row>
    <row r="61" spans="2:8" s="69" customFormat="1" ht="12.6" customHeight="1">
      <c r="B61" s="129"/>
      <c r="C61" s="129" t="s">
        <v>511</v>
      </c>
      <c r="D61" s="129" t="s">
        <v>147</v>
      </c>
      <c r="E61" s="131">
        <v>914580</v>
      </c>
      <c r="F61" s="131">
        <v>769034</v>
      </c>
      <c r="G61" s="131">
        <f t="shared" si="1"/>
        <v>145546</v>
      </c>
      <c r="H61" s="189"/>
    </row>
    <row r="62" spans="2:8" s="69" customFormat="1" ht="12.6" customHeight="1">
      <c r="B62" s="129"/>
      <c r="C62" s="129" t="s">
        <v>512</v>
      </c>
      <c r="D62" s="129" t="s">
        <v>147</v>
      </c>
      <c r="E62" s="131">
        <v>50000</v>
      </c>
      <c r="F62" s="131">
        <v>0</v>
      </c>
      <c r="G62" s="131">
        <f t="shared" si="1"/>
        <v>50000</v>
      </c>
      <c r="H62" s="189"/>
    </row>
    <row r="63" spans="2:8" s="69" customFormat="1" ht="12.75">
      <c r="B63" s="129">
        <v>102</v>
      </c>
      <c r="C63" s="129" t="s">
        <v>136</v>
      </c>
      <c r="D63" s="129"/>
      <c r="E63" s="131"/>
      <c r="F63" s="131"/>
      <c r="G63" s="131" t="s">
        <v>314</v>
      </c>
      <c r="H63" s="189" t="s">
        <v>314</v>
      </c>
    </row>
    <row r="64" spans="2:8" s="69" customFormat="1" ht="12.75">
      <c r="B64" s="129"/>
      <c r="C64" s="188" t="s">
        <v>513</v>
      </c>
      <c r="D64" s="188" t="s">
        <v>147</v>
      </c>
      <c r="E64" s="198">
        <v>4508401</v>
      </c>
      <c r="F64" s="198">
        <v>4204456</v>
      </c>
      <c r="G64" s="131">
        <f t="shared" si="1"/>
        <v>303945</v>
      </c>
      <c r="H64" s="189"/>
    </row>
    <row r="65" spans="2:8" s="69" customFormat="1" ht="12.75">
      <c r="B65" s="129"/>
      <c r="C65" s="129" t="s">
        <v>514</v>
      </c>
      <c r="D65" s="188" t="s">
        <v>147</v>
      </c>
      <c r="E65" s="131">
        <v>3282917</v>
      </c>
      <c r="F65" s="131">
        <v>4218243</v>
      </c>
      <c r="G65" s="131">
        <f t="shared" si="1"/>
        <v>-935326</v>
      </c>
      <c r="H65" s="189"/>
    </row>
    <row r="66" spans="2:8" s="69" customFormat="1" ht="12.75">
      <c r="B66" s="129"/>
      <c r="C66" s="129" t="s">
        <v>515</v>
      </c>
      <c r="D66" s="188" t="s">
        <v>147</v>
      </c>
      <c r="E66" s="131">
        <v>1393480</v>
      </c>
      <c r="F66" s="131">
        <v>1700306</v>
      </c>
      <c r="G66" s="131">
        <f t="shared" si="1"/>
        <v>-306826</v>
      </c>
      <c r="H66" s="189"/>
    </row>
    <row r="67" spans="2:8" s="69" customFormat="1" ht="12.75">
      <c r="B67" s="129"/>
      <c r="C67" s="129" t="s">
        <v>516</v>
      </c>
      <c r="D67" s="188" t="s">
        <v>147</v>
      </c>
      <c r="E67" s="131">
        <v>-640390</v>
      </c>
      <c r="F67" s="131">
        <v>-1721238</v>
      </c>
      <c r="G67" s="131">
        <f t="shared" si="1"/>
        <v>1080848</v>
      </c>
      <c r="H67" s="189"/>
    </row>
    <row r="68" spans="2:8" s="69" customFormat="1" ht="12.75">
      <c r="B68" s="129"/>
      <c r="C68" s="129" t="s">
        <v>507</v>
      </c>
      <c r="D68" s="188" t="s">
        <v>147</v>
      </c>
      <c r="E68" s="131">
        <v>1103720</v>
      </c>
      <c r="F68" s="131">
        <v>1192817</v>
      </c>
      <c r="G68" s="131">
        <f t="shared" si="1"/>
        <v>-89097</v>
      </c>
      <c r="H68" s="189"/>
    </row>
    <row r="69" spans="2:8" s="69" customFormat="1" ht="12.75">
      <c r="B69" s="129"/>
      <c r="C69" s="129" t="s">
        <v>517</v>
      </c>
      <c r="D69" s="188" t="s">
        <v>147</v>
      </c>
      <c r="E69" s="131">
        <v>228140</v>
      </c>
      <c r="F69" s="131">
        <v>222506</v>
      </c>
      <c r="G69" s="131">
        <f t="shared" si="1"/>
        <v>5634</v>
      </c>
      <c r="H69" s="189"/>
    </row>
    <row r="70" spans="2:8" s="69" customFormat="1" ht="12.75">
      <c r="B70" s="129"/>
      <c r="C70" s="129" t="s">
        <v>518</v>
      </c>
      <c r="D70" s="188" t="s">
        <v>147</v>
      </c>
      <c r="E70" s="131">
        <v>26205485</v>
      </c>
      <c r="F70" s="131">
        <v>26526565</v>
      </c>
      <c r="G70" s="131">
        <f t="shared" si="1"/>
        <v>-321080</v>
      </c>
      <c r="H70" s="189"/>
    </row>
    <row r="71" spans="2:8" s="69" customFormat="1" ht="12.75">
      <c r="B71" s="129"/>
      <c r="C71" s="129" t="s">
        <v>239</v>
      </c>
      <c r="D71" s="129" t="s">
        <v>147</v>
      </c>
      <c r="E71" s="131">
        <v>2524673</v>
      </c>
      <c r="F71" s="131">
        <v>3349334</v>
      </c>
      <c r="G71" s="131">
        <f t="shared" si="1"/>
        <v>-824661</v>
      </c>
      <c r="H71" s="189"/>
    </row>
    <row r="72" spans="2:8" s="69" customFormat="1" ht="12.75">
      <c r="B72" s="129">
        <v>103</v>
      </c>
      <c r="C72" s="129" t="s">
        <v>151</v>
      </c>
      <c r="D72" s="129"/>
      <c r="E72" s="129"/>
      <c r="F72" s="129"/>
      <c r="G72" s="131" t="s">
        <v>314</v>
      </c>
      <c r="H72" s="180" t="s">
        <v>314</v>
      </c>
    </row>
    <row r="73" spans="2:8" s="69" customFormat="1" ht="26.4">
      <c r="B73" s="129"/>
      <c r="C73" s="200" t="s">
        <v>519</v>
      </c>
      <c r="D73" s="188" t="s">
        <v>147</v>
      </c>
      <c r="E73" s="131">
        <v>494957</v>
      </c>
      <c r="F73" s="131">
        <v>294957</v>
      </c>
      <c r="G73" s="131">
        <f t="shared" si="1"/>
        <v>200000</v>
      </c>
      <c r="H73" s="189"/>
    </row>
    <row r="74" spans="2:8" s="69" customFormat="1" ht="12.75">
      <c r="B74" s="129"/>
      <c r="C74" s="188" t="s">
        <v>520</v>
      </c>
      <c r="D74" s="188" t="s">
        <v>147</v>
      </c>
      <c r="E74" s="131">
        <v>483010</v>
      </c>
      <c r="F74" s="131">
        <v>0</v>
      </c>
      <c r="G74" s="131">
        <f t="shared" si="1"/>
        <v>483010</v>
      </c>
      <c r="H74" s="189"/>
    </row>
    <row r="75" spans="2:8" s="69" customFormat="1" ht="12.75">
      <c r="B75" s="129"/>
      <c r="C75" s="188" t="s">
        <v>521</v>
      </c>
      <c r="D75" s="188" t="s">
        <v>147</v>
      </c>
      <c r="E75" s="131">
        <v>1043960</v>
      </c>
      <c r="F75" s="131">
        <v>0</v>
      </c>
      <c r="G75" s="131">
        <f t="shared" si="1"/>
        <v>1043960</v>
      </c>
      <c r="H75" s="189"/>
    </row>
    <row r="76" spans="2:8" s="69" customFormat="1" ht="26.4">
      <c r="B76" s="129"/>
      <c r="C76" s="199" t="s">
        <v>240</v>
      </c>
      <c r="D76" s="129" t="s">
        <v>156</v>
      </c>
      <c r="E76" s="131">
        <v>500000</v>
      </c>
      <c r="F76" s="131">
        <v>0</v>
      </c>
      <c r="G76" s="131">
        <f t="shared" si="1"/>
        <v>500000</v>
      </c>
      <c r="H76" s="189"/>
    </row>
    <row r="77" spans="2:8" s="69" customFormat="1" ht="12.75">
      <c r="B77" s="129"/>
      <c r="C77" s="129" t="s">
        <v>188</v>
      </c>
      <c r="D77" s="129" t="s">
        <v>190</v>
      </c>
      <c r="E77" s="131">
        <v>-259125</v>
      </c>
      <c r="F77" s="131">
        <v>-164914</v>
      </c>
      <c r="G77" s="131">
        <f t="shared" si="1"/>
        <v>-94211</v>
      </c>
      <c r="H77" s="189"/>
    </row>
    <row r="78" spans="2:8" s="69" customFormat="1" ht="12.75">
      <c r="B78" s="129"/>
      <c r="C78" s="129" t="s">
        <v>189</v>
      </c>
      <c r="D78" s="129" t="s">
        <v>190</v>
      </c>
      <c r="E78" s="131">
        <v>44738</v>
      </c>
      <c r="F78" s="131">
        <v>78739</v>
      </c>
      <c r="G78" s="131">
        <f t="shared" si="1"/>
        <v>-34001</v>
      </c>
      <c r="H78" s="189"/>
    </row>
    <row r="79" spans="2:8" s="69" customFormat="1" ht="12.75">
      <c r="B79" s="129"/>
      <c r="C79" s="129" t="s">
        <v>317</v>
      </c>
      <c r="D79" s="129" t="s">
        <v>190</v>
      </c>
      <c r="E79" s="131">
        <v>574567</v>
      </c>
      <c r="F79" s="131">
        <v>324412</v>
      </c>
      <c r="G79" s="131">
        <f t="shared" si="1"/>
        <v>250155</v>
      </c>
      <c r="H79" s="189"/>
    </row>
    <row r="80" spans="2:8" s="69" customFormat="1" ht="12.75">
      <c r="B80" s="129"/>
      <c r="C80" s="129" t="s">
        <v>152</v>
      </c>
      <c r="D80" s="129" t="s">
        <v>190</v>
      </c>
      <c r="E80" s="131">
        <v>3075211</v>
      </c>
      <c r="F80" s="131">
        <v>227433</v>
      </c>
      <c r="G80" s="131">
        <f t="shared" si="1"/>
        <v>2847778</v>
      </c>
      <c r="H80" s="189"/>
    </row>
    <row r="81" spans="2:8" s="69" customFormat="1" ht="12.75">
      <c r="B81" s="129"/>
      <c r="C81" s="129" t="s">
        <v>318</v>
      </c>
      <c r="D81" s="129" t="s">
        <v>190</v>
      </c>
      <c r="E81" s="131">
        <v>604768</v>
      </c>
      <c r="F81" s="131">
        <v>326911</v>
      </c>
      <c r="G81" s="131">
        <f t="shared" si="1"/>
        <v>277857</v>
      </c>
      <c r="H81" s="189"/>
    </row>
    <row r="82" spans="2:8" s="69" customFormat="1" ht="12.75">
      <c r="B82" s="129"/>
      <c r="C82" s="129" t="s">
        <v>319</v>
      </c>
      <c r="D82" s="129" t="s">
        <v>190</v>
      </c>
      <c r="E82" s="131">
        <v>201750</v>
      </c>
      <c r="F82" s="131">
        <v>11920</v>
      </c>
      <c r="G82" s="131">
        <f t="shared" si="1"/>
        <v>189830</v>
      </c>
      <c r="H82" s="189"/>
    </row>
    <row r="83" spans="2:8" s="69" customFormat="1" ht="12.75">
      <c r="B83" s="129"/>
      <c r="C83" s="129" t="s">
        <v>241</v>
      </c>
      <c r="D83" s="129" t="s">
        <v>190</v>
      </c>
      <c r="E83" s="131">
        <v>455427</v>
      </c>
      <c r="F83" s="131">
        <v>31350</v>
      </c>
      <c r="G83" s="131">
        <f t="shared" si="1"/>
        <v>424077</v>
      </c>
      <c r="H83" s="189"/>
    </row>
    <row r="84" spans="2:8" s="69" customFormat="1" ht="12.75">
      <c r="B84" s="129">
        <v>104</v>
      </c>
      <c r="C84" s="129" t="s">
        <v>138</v>
      </c>
      <c r="D84" s="129"/>
      <c r="E84" s="131"/>
      <c r="F84" s="131"/>
      <c r="G84" s="131" t="s">
        <v>314</v>
      </c>
      <c r="H84" s="189" t="s">
        <v>314</v>
      </c>
    </row>
    <row r="85" spans="2:8" s="69" customFormat="1" ht="26.4">
      <c r="B85" s="129"/>
      <c r="C85" s="186" t="s">
        <v>522</v>
      </c>
      <c r="D85" s="129" t="s">
        <v>147</v>
      </c>
      <c r="E85" s="131">
        <v>3383630</v>
      </c>
      <c r="F85" s="131">
        <v>-915941</v>
      </c>
      <c r="G85" s="131">
        <f t="shared" si="1"/>
        <v>4299571</v>
      </c>
      <c r="H85" s="189"/>
    </row>
    <row r="86" spans="2:8" s="69" customFormat="1" ht="12.75">
      <c r="B86" s="129"/>
      <c r="C86" s="129" t="s">
        <v>191</v>
      </c>
      <c r="D86" s="129" t="s">
        <v>147</v>
      </c>
      <c r="E86" s="131">
        <v>653267</v>
      </c>
      <c r="F86" s="131">
        <v>468333</v>
      </c>
      <c r="G86" s="131">
        <f t="shared" si="1"/>
        <v>184934</v>
      </c>
      <c r="H86" s="189"/>
    </row>
    <row r="87" spans="2:8" s="69" customFormat="1" ht="26.4">
      <c r="B87" s="129"/>
      <c r="C87" s="186" t="s">
        <v>551</v>
      </c>
      <c r="D87" s="129"/>
      <c r="E87" s="131">
        <v>1260000</v>
      </c>
      <c r="F87" s="131">
        <v>341484</v>
      </c>
      <c r="G87" s="131">
        <f t="shared" si="1"/>
        <v>918516</v>
      </c>
      <c r="H87" s="189"/>
    </row>
    <row r="88" spans="2:8" s="69" customFormat="1" ht="12.75">
      <c r="B88" s="129"/>
      <c r="C88" s="129" t="s">
        <v>158</v>
      </c>
      <c r="D88" s="129" t="s">
        <v>147</v>
      </c>
      <c r="E88" s="131">
        <v>6752703</v>
      </c>
      <c r="F88" s="131">
        <v>2537277</v>
      </c>
      <c r="G88" s="131">
        <f t="shared" si="1"/>
        <v>4215426</v>
      </c>
      <c r="H88" s="189"/>
    </row>
    <row r="89" spans="2:8" s="69" customFormat="1" ht="12.75">
      <c r="B89" s="129"/>
      <c r="C89" s="129" t="s">
        <v>157</v>
      </c>
      <c r="D89" s="129" t="s">
        <v>147</v>
      </c>
      <c r="E89" s="131">
        <v>24710</v>
      </c>
      <c r="F89" s="131">
        <v>112211</v>
      </c>
      <c r="G89" s="131">
        <f t="shared" si="1"/>
        <v>-87501</v>
      </c>
      <c r="H89" s="189"/>
    </row>
    <row r="90" spans="2:8" s="69" customFormat="1" ht="12.75">
      <c r="B90" s="129"/>
      <c r="C90" s="129" t="s">
        <v>192</v>
      </c>
      <c r="D90" s="129" t="s">
        <v>147</v>
      </c>
      <c r="E90" s="131">
        <v>-12125</v>
      </c>
      <c r="F90" s="131">
        <v>0</v>
      </c>
      <c r="G90" s="131">
        <f t="shared" si="1"/>
        <v>-12125</v>
      </c>
      <c r="H90" s="189"/>
    </row>
    <row r="91" spans="2:8" s="69" customFormat="1" ht="12.75">
      <c r="B91" s="129"/>
      <c r="C91" s="129" t="s">
        <v>193</v>
      </c>
      <c r="D91" s="129" t="s">
        <v>147</v>
      </c>
      <c r="E91" s="131">
        <v>3434</v>
      </c>
      <c r="F91" s="131">
        <v>417</v>
      </c>
      <c r="G91" s="131">
        <f t="shared" si="1"/>
        <v>3017</v>
      </c>
      <c r="H91" s="189"/>
    </row>
    <row r="92" spans="2:8" s="69" customFormat="1" ht="12.75">
      <c r="B92" s="129"/>
      <c r="C92" s="129" t="s">
        <v>552</v>
      </c>
      <c r="D92" s="129" t="s">
        <v>147</v>
      </c>
      <c r="E92" s="131">
        <v>225000</v>
      </c>
      <c r="F92" s="131">
        <v>164080</v>
      </c>
      <c r="G92" s="131">
        <f t="shared" si="1"/>
        <v>60920</v>
      </c>
      <c r="H92" s="189"/>
    </row>
    <row r="93" spans="2:8" s="69" customFormat="1" ht="12.75">
      <c r="B93" s="129"/>
      <c r="C93" s="129" t="s">
        <v>553</v>
      </c>
      <c r="D93" s="129"/>
      <c r="E93" s="131">
        <v>0</v>
      </c>
      <c r="F93" s="131">
        <v>-7939</v>
      </c>
      <c r="G93" s="131">
        <f t="shared" si="1"/>
        <v>7939</v>
      </c>
      <c r="H93" s="189"/>
    </row>
    <row r="94" spans="2:8" s="69" customFormat="1" ht="12.75">
      <c r="B94" s="129"/>
      <c r="C94" s="129" t="s">
        <v>320</v>
      </c>
      <c r="D94" s="129" t="s">
        <v>156</v>
      </c>
      <c r="E94" s="131">
        <v>1775003</v>
      </c>
      <c r="F94" s="131">
        <v>0</v>
      </c>
      <c r="G94" s="131">
        <f t="shared" si="1"/>
        <v>1775003</v>
      </c>
      <c r="H94" s="189"/>
    </row>
    <row r="95" spans="2:8" s="69" customFormat="1" ht="12.75">
      <c r="B95" s="129"/>
      <c r="C95" s="129" t="s">
        <v>321</v>
      </c>
      <c r="D95" s="129" t="s">
        <v>156</v>
      </c>
      <c r="E95" s="131">
        <v>559510</v>
      </c>
      <c r="F95" s="131">
        <v>0</v>
      </c>
      <c r="G95" s="131">
        <f t="shared" si="1"/>
        <v>559510</v>
      </c>
      <c r="H95" s="189"/>
    </row>
    <row r="96" spans="2:8" s="69" customFormat="1" ht="12.75">
      <c r="B96" s="129"/>
      <c r="C96" s="129" t="s">
        <v>154</v>
      </c>
      <c r="D96" s="129" t="s">
        <v>156</v>
      </c>
      <c r="E96" s="131">
        <v>7152771</v>
      </c>
      <c r="F96" s="131">
        <v>-38020</v>
      </c>
      <c r="G96" s="131">
        <f t="shared" si="1"/>
        <v>7190791</v>
      </c>
      <c r="H96" s="189"/>
    </row>
    <row r="97" spans="2:8" s="69" customFormat="1" ht="12.75">
      <c r="B97" s="129"/>
      <c r="C97" s="129" t="s">
        <v>155</v>
      </c>
      <c r="D97" s="129" t="s">
        <v>156</v>
      </c>
      <c r="E97" s="131">
        <v>5518819</v>
      </c>
      <c r="F97" s="131">
        <v>0</v>
      </c>
      <c r="G97" s="131">
        <f t="shared" si="1"/>
        <v>5518819</v>
      </c>
      <c r="H97" s="189"/>
    </row>
    <row r="98" spans="2:8" s="69" customFormat="1" ht="12.75">
      <c r="B98" s="129">
        <v>105</v>
      </c>
      <c r="C98" s="129" t="s">
        <v>159</v>
      </c>
      <c r="D98" s="129"/>
      <c r="E98" s="131"/>
      <c r="F98" s="131"/>
      <c r="G98" s="131" t="s">
        <v>314</v>
      </c>
      <c r="H98" s="189" t="s">
        <v>314</v>
      </c>
    </row>
    <row r="99" spans="2:8" s="69" customFormat="1" ht="12.75">
      <c r="B99" s="129"/>
      <c r="C99" s="129" t="s">
        <v>523</v>
      </c>
      <c r="D99" s="129"/>
      <c r="E99" s="131">
        <v>198550</v>
      </c>
      <c r="F99" s="131">
        <v>189245</v>
      </c>
      <c r="G99" s="131">
        <f t="shared" si="1"/>
        <v>9305</v>
      </c>
      <c r="H99" s="189"/>
    </row>
    <row r="100" spans="2:8" s="69" customFormat="1" ht="12.75">
      <c r="B100" s="129"/>
      <c r="C100" s="129" t="s">
        <v>524</v>
      </c>
      <c r="D100" s="129"/>
      <c r="E100" s="131">
        <v>88690</v>
      </c>
      <c r="F100" s="131">
        <v>59243</v>
      </c>
      <c r="G100" s="131">
        <f t="shared" si="1"/>
        <v>29447</v>
      </c>
      <c r="H100" s="189"/>
    </row>
    <row r="101" spans="2:8" s="69" customFormat="1" ht="12.75">
      <c r="B101" s="129"/>
      <c r="C101" s="129" t="s">
        <v>525</v>
      </c>
      <c r="D101" s="129"/>
      <c r="E101" s="131">
        <v>46531</v>
      </c>
      <c r="F101" s="131">
        <v>30750</v>
      </c>
      <c r="G101" s="131">
        <f t="shared" si="1"/>
        <v>15781</v>
      </c>
      <c r="H101" s="189"/>
    </row>
    <row r="102" spans="2:8" s="69" customFormat="1" ht="12.75">
      <c r="B102" s="129"/>
      <c r="C102" s="129" t="s">
        <v>526</v>
      </c>
      <c r="D102" s="129" t="s">
        <v>147</v>
      </c>
      <c r="E102" s="131">
        <v>137800</v>
      </c>
      <c r="F102" s="131">
        <v>0</v>
      </c>
      <c r="G102" s="131">
        <f t="shared" si="1"/>
        <v>137800</v>
      </c>
      <c r="H102" s="189"/>
    </row>
    <row r="103" spans="2:8" s="69" customFormat="1" ht="12.75">
      <c r="B103" s="129"/>
      <c r="C103" s="129" t="s">
        <v>527</v>
      </c>
      <c r="D103" s="129" t="s">
        <v>147</v>
      </c>
      <c r="E103" s="131">
        <v>0</v>
      </c>
      <c r="F103" s="131">
        <v>276337</v>
      </c>
      <c r="G103" s="131">
        <f t="shared" si="1"/>
        <v>-276337</v>
      </c>
      <c r="H103" s="189"/>
    </row>
    <row r="104" spans="2:8" s="69" customFormat="1" ht="12.75">
      <c r="B104" s="129"/>
      <c r="C104" s="129" t="s">
        <v>528</v>
      </c>
      <c r="D104" s="129" t="s">
        <v>147</v>
      </c>
      <c r="E104" s="131">
        <v>0</v>
      </c>
      <c r="F104" s="131">
        <v>-195748</v>
      </c>
      <c r="G104" s="131">
        <f t="shared" si="1"/>
        <v>195748</v>
      </c>
      <c r="H104" s="189"/>
    </row>
    <row r="105" spans="2:8" s="69" customFormat="1" ht="12.75">
      <c r="B105" s="129"/>
      <c r="C105" s="191" t="s">
        <v>242</v>
      </c>
      <c r="D105" s="129" t="s">
        <v>147</v>
      </c>
      <c r="E105" s="131">
        <v>-299312</v>
      </c>
      <c r="F105" s="131">
        <v>0</v>
      </c>
      <c r="G105" s="131">
        <f t="shared" si="1"/>
        <v>-299312</v>
      </c>
      <c r="H105" s="189"/>
    </row>
    <row r="106" spans="2:8" s="69" customFormat="1" ht="12.75">
      <c r="B106" s="129"/>
      <c r="C106" s="188" t="s">
        <v>529</v>
      </c>
      <c r="D106" s="188" t="s">
        <v>147</v>
      </c>
      <c r="E106" s="131">
        <v>159110</v>
      </c>
      <c r="F106" s="131">
        <v>60208</v>
      </c>
      <c r="G106" s="131">
        <f t="shared" si="1"/>
        <v>98902</v>
      </c>
      <c r="H106" s="189"/>
    </row>
    <row r="107" spans="2:8" s="69" customFormat="1" ht="12.75">
      <c r="B107" s="129"/>
      <c r="C107" s="191" t="s">
        <v>243</v>
      </c>
      <c r="D107" s="129" t="s">
        <v>147</v>
      </c>
      <c r="E107" s="131">
        <v>144530</v>
      </c>
      <c r="F107" s="131">
        <v>158961</v>
      </c>
      <c r="G107" s="131">
        <f t="shared" si="1"/>
        <v>-14431</v>
      </c>
      <c r="H107" s="189"/>
    </row>
    <row r="108" spans="2:8" s="69" customFormat="1" ht="12.75">
      <c r="B108" s="129"/>
      <c r="C108" s="191" t="s">
        <v>244</v>
      </c>
      <c r="D108" s="129" t="s">
        <v>147</v>
      </c>
      <c r="E108" s="131">
        <v>42922</v>
      </c>
      <c r="F108" s="131">
        <v>64339</v>
      </c>
      <c r="G108" s="131">
        <f t="shared" si="1"/>
        <v>-21417</v>
      </c>
      <c r="H108" s="189"/>
    </row>
    <row r="109" spans="2:8" s="69" customFormat="1" ht="12.75">
      <c r="B109" s="129">
        <v>111</v>
      </c>
      <c r="C109" s="129" t="s">
        <v>1</v>
      </c>
      <c r="D109" s="129"/>
      <c r="E109" s="131"/>
      <c r="F109" s="131"/>
      <c r="G109" s="131" t="s">
        <v>314</v>
      </c>
      <c r="H109" s="189" t="s">
        <v>314</v>
      </c>
    </row>
    <row r="110" spans="2:8" s="69" customFormat="1" ht="12.75">
      <c r="B110" s="129"/>
      <c r="C110" s="129" t="s">
        <v>530</v>
      </c>
      <c r="D110" s="129" t="s">
        <v>200</v>
      </c>
      <c r="E110" s="131">
        <v>95030</v>
      </c>
      <c r="F110" s="131">
        <v>56743</v>
      </c>
      <c r="G110" s="131">
        <f t="shared" si="1"/>
        <v>38287</v>
      </c>
      <c r="H110" s="189"/>
    </row>
    <row r="111" spans="2:8" s="69" customFormat="1" ht="12.75">
      <c r="B111" s="129">
        <v>401</v>
      </c>
      <c r="C111" s="129" t="s">
        <v>245</v>
      </c>
      <c r="D111" s="129"/>
      <c r="E111" s="131"/>
      <c r="F111" s="131"/>
      <c r="G111" s="131" t="s">
        <v>314</v>
      </c>
      <c r="H111" s="189"/>
    </row>
    <row r="112" spans="2:8" s="69" customFormat="1" ht="12.75">
      <c r="B112" s="129"/>
      <c r="C112" s="192" t="s">
        <v>246</v>
      </c>
      <c r="D112" s="129" t="s">
        <v>147</v>
      </c>
      <c r="E112" s="131">
        <v>145647</v>
      </c>
      <c r="F112" s="131">
        <v>45067</v>
      </c>
      <c r="G112" s="131">
        <f t="shared" si="1"/>
        <v>100580</v>
      </c>
      <c r="H112" s="189"/>
    </row>
    <row r="113" spans="2:8" s="69" customFormat="1" ht="12.75">
      <c r="B113" s="129"/>
      <c r="C113" s="192" t="s">
        <v>531</v>
      </c>
      <c r="D113" s="129" t="s">
        <v>532</v>
      </c>
      <c r="E113" s="131">
        <v>35610</v>
      </c>
      <c r="F113" s="131">
        <v>12090</v>
      </c>
      <c r="G113" s="131">
        <f t="shared" si="1"/>
        <v>23520</v>
      </c>
      <c r="H113" s="189"/>
    </row>
    <row r="114" spans="2:8" s="69" customFormat="1" ht="12.75">
      <c r="B114" s="129"/>
      <c r="C114" s="192" t="s">
        <v>507</v>
      </c>
      <c r="D114" s="129" t="s">
        <v>532</v>
      </c>
      <c r="E114" s="131">
        <v>375880</v>
      </c>
      <c r="F114" s="131">
        <v>361479</v>
      </c>
      <c r="G114" s="131">
        <f aca="true" t="shared" si="2" ref="G114:G141">E114-F114</f>
        <v>14401</v>
      </c>
      <c r="H114" s="189"/>
    </row>
    <row r="115" spans="2:8" ht="12.75">
      <c r="B115" s="129">
        <v>502</v>
      </c>
      <c r="C115" s="129" t="s">
        <v>92</v>
      </c>
      <c r="D115" s="129"/>
      <c r="E115" s="131"/>
      <c r="F115" s="131"/>
      <c r="G115" s="131" t="s">
        <v>314</v>
      </c>
      <c r="H115" s="189"/>
    </row>
    <row r="116" spans="2:8" ht="26.4">
      <c r="B116" s="129"/>
      <c r="C116" s="186" t="s">
        <v>533</v>
      </c>
      <c r="D116" s="129"/>
      <c r="E116" s="131">
        <v>0</v>
      </c>
      <c r="F116" s="131">
        <v>25977</v>
      </c>
      <c r="G116" s="131">
        <f t="shared" si="2"/>
        <v>-25977</v>
      </c>
      <c r="H116" s="189"/>
    </row>
    <row r="117" spans="2:8" ht="26.4">
      <c r="B117" s="129"/>
      <c r="C117" s="186" t="s">
        <v>534</v>
      </c>
      <c r="D117" s="129"/>
      <c r="E117" s="131">
        <v>261830</v>
      </c>
      <c r="F117" s="131">
        <v>142836</v>
      </c>
      <c r="G117" s="131">
        <f t="shared" si="2"/>
        <v>118994</v>
      </c>
      <c r="H117" s="189"/>
    </row>
    <row r="118" spans="2:8" ht="12.75">
      <c r="B118" s="129"/>
      <c r="C118" s="129" t="s">
        <v>535</v>
      </c>
      <c r="D118" s="129"/>
      <c r="E118" s="131">
        <v>153760</v>
      </c>
      <c r="F118" s="131">
        <v>160337</v>
      </c>
      <c r="G118" s="131">
        <f t="shared" si="2"/>
        <v>-6577</v>
      </c>
      <c r="H118" s="189"/>
    </row>
    <row r="119" spans="2:8" ht="26.4">
      <c r="B119" s="129"/>
      <c r="C119" s="186" t="s">
        <v>536</v>
      </c>
      <c r="D119" s="129"/>
      <c r="E119" s="131">
        <v>549340</v>
      </c>
      <c r="F119" s="131">
        <v>559608</v>
      </c>
      <c r="G119" s="131">
        <f t="shared" si="2"/>
        <v>-10268</v>
      </c>
      <c r="H119" s="189"/>
    </row>
    <row r="120" spans="2:8" ht="12.75">
      <c r="B120" s="129"/>
      <c r="C120" s="129" t="s">
        <v>247</v>
      </c>
      <c r="D120" s="129"/>
      <c r="E120" s="131">
        <v>138270</v>
      </c>
      <c r="F120" s="131">
        <v>53750</v>
      </c>
      <c r="G120" s="131">
        <f t="shared" si="2"/>
        <v>84520</v>
      </c>
      <c r="H120" s="189"/>
    </row>
    <row r="121" spans="2:8" ht="26.4">
      <c r="B121" s="129"/>
      <c r="C121" s="186" t="s">
        <v>537</v>
      </c>
      <c r="D121" s="129"/>
      <c r="E121" s="131">
        <v>0</v>
      </c>
      <c r="F121" s="131">
        <v>-93673</v>
      </c>
      <c r="G121" s="131">
        <f t="shared" si="2"/>
        <v>93673</v>
      </c>
      <c r="H121" s="189"/>
    </row>
    <row r="122" spans="2:8" ht="12.75">
      <c r="B122" s="129"/>
      <c r="C122" s="190" t="s">
        <v>538</v>
      </c>
      <c r="D122" s="129" t="s">
        <v>539</v>
      </c>
      <c r="E122" s="131">
        <v>932586</v>
      </c>
      <c r="F122" s="131">
        <v>0</v>
      </c>
      <c r="G122" s="131">
        <f t="shared" si="2"/>
        <v>932586</v>
      </c>
      <c r="H122" s="189"/>
    </row>
    <row r="123" spans="2:8" ht="12.75">
      <c r="B123" s="129"/>
      <c r="C123" s="192" t="s">
        <v>248</v>
      </c>
      <c r="D123" s="129" t="s">
        <v>539</v>
      </c>
      <c r="E123" s="131">
        <v>-525100</v>
      </c>
      <c r="F123" s="131">
        <v>-698303</v>
      </c>
      <c r="G123" s="131">
        <f t="shared" si="2"/>
        <v>173203</v>
      </c>
      <c r="H123" s="189"/>
    </row>
    <row r="124" spans="2:8" ht="26.4">
      <c r="B124" s="129"/>
      <c r="C124" s="199" t="s">
        <v>540</v>
      </c>
      <c r="D124" s="129"/>
      <c r="E124" s="131">
        <v>270532</v>
      </c>
      <c r="F124" s="131">
        <v>331890</v>
      </c>
      <c r="G124" s="131">
        <f t="shared" si="2"/>
        <v>-61358</v>
      </c>
      <c r="H124" s="189"/>
    </row>
    <row r="125" spans="2:8" ht="12.75">
      <c r="B125" s="129"/>
      <c r="C125" s="188" t="s">
        <v>541</v>
      </c>
      <c r="D125" s="188"/>
      <c r="E125" s="198">
        <v>-528046</v>
      </c>
      <c r="F125" s="131">
        <v>-520079</v>
      </c>
      <c r="G125" s="131">
        <f t="shared" si="2"/>
        <v>-7967</v>
      </c>
      <c r="H125" s="189"/>
    </row>
    <row r="126" spans="2:8" ht="12.75">
      <c r="B126" s="129"/>
      <c r="C126" s="188" t="s">
        <v>542</v>
      </c>
      <c r="D126" s="188"/>
      <c r="E126" s="198">
        <v>0</v>
      </c>
      <c r="F126" s="131">
        <v>-4594</v>
      </c>
      <c r="G126" s="131">
        <f t="shared" si="2"/>
        <v>4594</v>
      </c>
      <c r="H126" s="189"/>
    </row>
    <row r="127" spans="2:8" ht="12.75">
      <c r="B127" s="129">
        <v>504</v>
      </c>
      <c r="C127" s="192" t="s">
        <v>98</v>
      </c>
      <c r="D127" s="129"/>
      <c r="E127" s="131"/>
      <c r="F127" s="131"/>
      <c r="G127" s="131" t="s">
        <v>314</v>
      </c>
      <c r="H127" s="189"/>
    </row>
    <row r="128" spans="2:8" ht="26.4">
      <c r="B128" s="129"/>
      <c r="C128" s="193" t="s">
        <v>543</v>
      </c>
      <c r="D128" s="129"/>
      <c r="E128" s="131">
        <v>16680965</v>
      </c>
      <c r="F128" s="131">
        <v>14198034</v>
      </c>
      <c r="G128" s="131">
        <f t="shared" si="2"/>
        <v>2482931</v>
      </c>
      <c r="H128" s="189"/>
    </row>
    <row r="129" spans="2:8" ht="12.75">
      <c r="B129" s="129"/>
      <c r="C129" s="192" t="s">
        <v>544</v>
      </c>
      <c r="D129" s="129"/>
      <c r="E129" s="131">
        <v>36130</v>
      </c>
      <c r="F129" s="131">
        <v>42168</v>
      </c>
      <c r="G129" s="131">
        <f t="shared" si="2"/>
        <v>-6038</v>
      </c>
      <c r="H129" s="189"/>
    </row>
    <row r="130" spans="2:8" ht="12.75">
      <c r="B130" s="129"/>
      <c r="C130" s="192" t="s">
        <v>545</v>
      </c>
      <c r="D130" s="129"/>
      <c r="E130" s="131">
        <v>-305250</v>
      </c>
      <c r="F130" s="131">
        <v>-311817</v>
      </c>
      <c r="G130" s="131">
        <f t="shared" si="2"/>
        <v>6567</v>
      </c>
      <c r="H130" s="189"/>
    </row>
    <row r="131" spans="2:8" ht="12.75">
      <c r="B131" s="129"/>
      <c r="C131" s="192" t="s">
        <v>322</v>
      </c>
      <c r="D131" s="129"/>
      <c r="E131" s="131">
        <v>585623</v>
      </c>
      <c r="F131" s="131">
        <v>998939</v>
      </c>
      <c r="G131" s="131">
        <f t="shared" si="2"/>
        <v>-413316</v>
      </c>
      <c r="H131" s="189"/>
    </row>
    <row r="132" spans="2:8" ht="12.75">
      <c r="B132" s="129">
        <v>601</v>
      </c>
      <c r="C132" s="192" t="s">
        <v>144</v>
      </c>
      <c r="D132" s="129"/>
      <c r="E132" s="131"/>
      <c r="F132" s="131"/>
      <c r="G132" s="131" t="s">
        <v>314</v>
      </c>
      <c r="H132" s="189"/>
    </row>
    <row r="133" spans="2:8" ht="12.75">
      <c r="B133" s="129"/>
      <c r="C133" s="192" t="s">
        <v>546</v>
      </c>
      <c r="D133" s="129"/>
      <c r="E133" s="131">
        <v>1895600</v>
      </c>
      <c r="F133" s="131">
        <v>1746000</v>
      </c>
      <c r="G133" s="131">
        <f t="shared" si="2"/>
        <v>149600</v>
      </c>
      <c r="H133" s="189"/>
    </row>
    <row r="134" spans="2:8" ht="12.75">
      <c r="B134" s="129"/>
      <c r="C134" s="192" t="s">
        <v>547</v>
      </c>
      <c r="D134" s="129"/>
      <c r="E134" s="131">
        <v>76310</v>
      </c>
      <c r="F134" s="131">
        <v>100000</v>
      </c>
      <c r="G134" s="131">
        <f t="shared" si="2"/>
        <v>-23690</v>
      </c>
      <c r="H134" s="189"/>
    </row>
    <row r="135" spans="2:8" ht="12.75">
      <c r="B135" s="129">
        <v>602</v>
      </c>
      <c r="C135" s="192" t="s">
        <v>145</v>
      </c>
      <c r="D135" s="129"/>
      <c r="E135" s="131"/>
      <c r="F135" s="131"/>
      <c r="G135" s="131" t="s">
        <v>314</v>
      </c>
      <c r="H135" s="189"/>
    </row>
    <row r="136" spans="2:8" ht="12.75">
      <c r="B136" s="129"/>
      <c r="C136" s="193" t="s">
        <v>194</v>
      </c>
      <c r="D136" s="129" t="s">
        <v>160</v>
      </c>
      <c r="E136" s="131">
        <v>148790</v>
      </c>
      <c r="F136" s="131">
        <v>-81719</v>
      </c>
      <c r="G136" s="131">
        <f t="shared" si="2"/>
        <v>230509</v>
      </c>
      <c r="H136" s="189"/>
    </row>
    <row r="137" spans="2:8" ht="14.4">
      <c r="B137" s="129">
        <v>603</v>
      </c>
      <c r="C137" s="192" t="s">
        <v>146</v>
      </c>
      <c r="D137" s="129"/>
      <c r="E137" s="194"/>
      <c r="F137" s="194"/>
      <c r="G137" s="131" t="s">
        <v>314</v>
      </c>
      <c r="H137" s="195" t="s">
        <v>314</v>
      </c>
    </row>
    <row r="138" spans="2:8" ht="14.4">
      <c r="B138" s="129"/>
      <c r="C138" s="192" t="s">
        <v>249</v>
      </c>
      <c r="D138" s="129" t="s">
        <v>147</v>
      </c>
      <c r="E138" s="131">
        <v>-79579</v>
      </c>
      <c r="F138" s="131">
        <v>-15000</v>
      </c>
      <c r="G138" s="131">
        <f t="shared" si="2"/>
        <v>-64579</v>
      </c>
      <c r="H138" s="195"/>
    </row>
    <row r="139" spans="2:8" ht="14.4">
      <c r="B139" s="129"/>
      <c r="C139" s="192" t="s">
        <v>548</v>
      </c>
      <c r="D139" s="129"/>
      <c r="E139" s="201">
        <v>132470</v>
      </c>
      <c r="F139" s="201">
        <v>216135</v>
      </c>
      <c r="G139" s="131">
        <f t="shared" si="2"/>
        <v>-83665</v>
      </c>
      <c r="H139" s="195"/>
    </row>
    <row r="140" spans="2:8" ht="14.4">
      <c r="B140" s="129"/>
      <c r="C140" s="192" t="s">
        <v>549</v>
      </c>
      <c r="D140" s="129"/>
      <c r="E140" s="201">
        <v>115430</v>
      </c>
      <c r="F140" s="201">
        <v>153260</v>
      </c>
      <c r="G140" s="131">
        <f t="shared" si="2"/>
        <v>-37830</v>
      </c>
      <c r="H140" s="195"/>
    </row>
    <row r="141" spans="2:8" ht="14.4">
      <c r="B141" s="129"/>
      <c r="C141" s="192" t="s">
        <v>550</v>
      </c>
      <c r="D141" s="187"/>
      <c r="E141" s="202">
        <v>-50880</v>
      </c>
      <c r="F141" s="202">
        <v>0</v>
      </c>
      <c r="G141" s="131">
        <f t="shared" si="2"/>
        <v>-50880</v>
      </c>
      <c r="H141" s="189"/>
    </row>
    <row r="142" spans="2:8" ht="12.75">
      <c r="B142" s="129"/>
      <c r="C142" s="129"/>
      <c r="D142" s="129"/>
      <c r="E142" s="131"/>
      <c r="F142" s="131"/>
      <c r="G142" s="131"/>
      <c r="H142" s="189"/>
    </row>
    <row r="143" spans="2:8" ht="12.75">
      <c r="B143" s="129"/>
      <c r="C143" s="129"/>
      <c r="D143" s="129"/>
      <c r="E143" s="131"/>
      <c r="F143" s="131"/>
      <c r="G143" s="131"/>
      <c r="H143" s="189"/>
    </row>
    <row r="144" spans="2:8" ht="12.75">
      <c r="B144" s="130" t="s">
        <v>10</v>
      </c>
      <c r="C144" s="130"/>
      <c r="D144" s="130"/>
      <c r="E144" s="132">
        <f>SUM(E10:E143)</f>
        <v>323523267</v>
      </c>
      <c r="F144" s="132">
        <f>SUM(F10:F143)</f>
        <v>284770488</v>
      </c>
      <c r="G144" s="132">
        <f>SUM(G9:G143)</f>
        <v>38752779</v>
      </c>
      <c r="H144" s="196"/>
    </row>
    <row r="145" spans="2:8" ht="12.75">
      <c r="B145" s="130"/>
      <c r="C145" s="130"/>
      <c r="D145" s="130"/>
      <c r="E145" s="132"/>
      <c r="F145" s="132"/>
      <c r="G145" s="132"/>
      <c r="H145" s="196"/>
    </row>
    <row r="146" spans="2:8" ht="12.75">
      <c r="B146" s="130" t="s">
        <v>352</v>
      </c>
      <c r="C146" s="130"/>
      <c r="D146" s="130"/>
      <c r="E146" s="132"/>
      <c r="F146" s="132"/>
      <c r="G146" s="15">
        <f>G144</f>
        <v>38752779</v>
      </c>
      <c r="H146" s="196"/>
    </row>
    <row r="149" ht="12.75">
      <c r="G149" s="132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2"/>
  <headerFooter alignWithMargins="0">
    <oddFooter>&amp;L&amp;8Dok.nr. 180776-13 Sag nr. 133-13&amp;R&amp;P</oddFooter>
  </headerFooter>
  <drawing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>
      <selection activeCell="J28" sqref="J28"/>
    </sheetView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I64"/>
  <sheetViews>
    <sheetView workbookViewId="0" topLeftCell="A4">
      <selection activeCell="N33" sqref="N33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6.57421875" style="0" customWidth="1"/>
    <col min="5" max="6" width="11.57421875" style="0" customWidth="1"/>
    <col min="7" max="7" width="14.00390625" style="0" customWidth="1"/>
    <col min="8" max="8" width="16.421875" style="5" customWidth="1"/>
    <col min="9" max="9" width="9.57421875" style="0" bestFit="1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7.4">
      <c r="B4" s="42" t="s">
        <v>25</v>
      </c>
      <c r="C4" s="2"/>
    </row>
    <row r="5" ht="17.4">
      <c r="B5" s="42" t="s">
        <v>15</v>
      </c>
    </row>
    <row r="6" spans="2:8" s="1" customFormat="1" ht="66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3" t="s">
        <v>349</v>
      </c>
      <c r="H6" s="63" t="s">
        <v>17</v>
      </c>
    </row>
    <row r="7" ht="27.6" customHeight="1">
      <c r="G7" s="184" t="s">
        <v>20</v>
      </c>
    </row>
    <row r="8" ht="12.75">
      <c r="B8" s="1" t="s">
        <v>21</v>
      </c>
    </row>
    <row r="9" spans="5:8" ht="12.75">
      <c r="E9" s="4"/>
      <c r="F9" s="4"/>
      <c r="G9" s="4"/>
      <c r="H9" s="14"/>
    </row>
    <row r="10" spans="2:8" ht="12.75">
      <c r="B10">
        <v>501</v>
      </c>
      <c r="C10" t="s">
        <v>15</v>
      </c>
      <c r="E10" s="4"/>
      <c r="F10" s="4"/>
      <c r="G10" s="4"/>
      <c r="H10" s="14"/>
    </row>
    <row r="11" spans="3:8" ht="12.75">
      <c r="C11" t="s">
        <v>100</v>
      </c>
      <c r="D11" t="s">
        <v>101</v>
      </c>
      <c r="E11" s="4">
        <v>878285</v>
      </c>
      <c r="F11" s="4">
        <v>2275913</v>
      </c>
      <c r="G11" s="4">
        <f>SUM(E11-F11)</f>
        <v>-1397628</v>
      </c>
      <c r="H11" s="14" t="s">
        <v>602</v>
      </c>
    </row>
    <row r="12" spans="3:8" ht="12.75">
      <c r="C12" t="s">
        <v>102</v>
      </c>
      <c r="D12" t="s">
        <v>103</v>
      </c>
      <c r="E12" s="4">
        <v>10929155</v>
      </c>
      <c r="F12" s="4">
        <v>12553694</v>
      </c>
      <c r="G12" s="4">
        <f aca="true" t="shared" si="0" ref="G12:G32">SUM(E12-F12)</f>
        <v>-1624539</v>
      </c>
      <c r="H12" s="14" t="s">
        <v>602</v>
      </c>
    </row>
    <row r="13" spans="3:8" ht="12.75">
      <c r="C13" t="s">
        <v>104</v>
      </c>
      <c r="D13" t="s">
        <v>105</v>
      </c>
      <c r="E13" s="4">
        <v>6982743</v>
      </c>
      <c r="F13" s="4">
        <v>5890352</v>
      </c>
      <c r="G13" s="4">
        <f t="shared" si="0"/>
        <v>1092391</v>
      </c>
      <c r="H13" s="14" t="s">
        <v>602</v>
      </c>
    </row>
    <row r="14" spans="3:8" ht="12.75">
      <c r="C14" t="s">
        <v>106</v>
      </c>
      <c r="D14" t="s">
        <v>95</v>
      </c>
      <c r="E14" s="4">
        <v>1585912</v>
      </c>
      <c r="F14" s="4">
        <v>1093505</v>
      </c>
      <c r="G14" s="4">
        <f t="shared" si="0"/>
        <v>492407</v>
      </c>
      <c r="H14" s="14" t="s">
        <v>602</v>
      </c>
    </row>
    <row r="15" spans="3:8" ht="12.75">
      <c r="C15" t="s">
        <v>107</v>
      </c>
      <c r="D15" t="s">
        <v>108</v>
      </c>
      <c r="E15" s="4">
        <v>6324742</v>
      </c>
      <c r="F15" s="4">
        <v>4540917</v>
      </c>
      <c r="G15" s="4">
        <f t="shared" si="0"/>
        <v>1783825</v>
      </c>
      <c r="H15" s="14" t="s">
        <v>602</v>
      </c>
    </row>
    <row r="16" spans="3:8" ht="12.75">
      <c r="C16" t="s">
        <v>109</v>
      </c>
      <c r="D16" t="s">
        <v>110</v>
      </c>
      <c r="E16" s="4">
        <v>-521090</v>
      </c>
      <c r="F16" s="4">
        <v>-715836</v>
      </c>
      <c r="G16" s="4">
        <f t="shared" si="0"/>
        <v>194746</v>
      </c>
      <c r="H16" s="14" t="s">
        <v>602</v>
      </c>
    </row>
    <row r="17" spans="3:8" ht="12.75">
      <c r="C17" t="s">
        <v>111</v>
      </c>
      <c r="D17" t="s">
        <v>112</v>
      </c>
      <c r="E17" s="4">
        <v>1749030</v>
      </c>
      <c r="F17" s="4">
        <v>1676040</v>
      </c>
      <c r="G17" s="4">
        <f t="shared" si="0"/>
        <v>72990</v>
      </c>
      <c r="H17" s="14" t="s">
        <v>602</v>
      </c>
    </row>
    <row r="18" spans="3:8" ht="12.75">
      <c r="C18" t="s">
        <v>113</v>
      </c>
      <c r="D18" t="s">
        <v>114</v>
      </c>
      <c r="E18" s="4">
        <v>16226129</v>
      </c>
      <c r="F18" s="4">
        <v>18849614</v>
      </c>
      <c r="G18" s="4">
        <f t="shared" si="0"/>
        <v>-2623485</v>
      </c>
      <c r="H18" s="14" t="s">
        <v>602</v>
      </c>
    </row>
    <row r="19" spans="3:9" ht="12.75">
      <c r="C19" t="s">
        <v>115</v>
      </c>
      <c r="D19" t="s">
        <v>116</v>
      </c>
      <c r="E19" s="4">
        <v>16434690</v>
      </c>
      <c r="F19" s="4">
        <v>16483555</v>
      </c>
      <c r="G19" s="4">
        <f t="shared" si="0"/>
        <v>-48865</v>
      </c>
      <c r="H19" s="14" t="s">
        <v>602</v>
      </c>
      <c r="I19" s="4"/>
    </row>
    <row r="20" spans="5:8" ht="12.75">
      <c r="E20" s="4"/>
      <c r="F20" s="4"/>
      <c r="G20" s="4"/>
      <c r="H20" s="14"/>
    </row>
    <row r="21" spans="2:8" ht="12.75">
      <c r="B21">
        <v>502</v>
      </c>
      <c r="C21" t="s">
        <v>92</v>
      </c>
      <c r="E21" s="4"/>
      <c r="F21" s="4"/>
      <c r="G21" s="4"/>
      <c r="H21" s="14"/>
    </row>
    <row r="22" spans="3:8" ht="12.75">
      <c r="C22" t="s">
        <v>677</v>
      </c>
      <c r="D22" t="s">
        <v>311</v>
      </c>
      <c r="E22" s="4">
        <v>10150</v>
      </c>
      <c r="F22" s="4">
        <v>8466</v>
      </c>
      <c r="G22" s="4">
        <f t="shared" si="0"/>
        <v>1684</v>
      </c>
      <c r="H22" s="14" t="s">
        <v>682</v>
      </c>
    </row>
    <row r="23" spans="3:8" ht="12.75">
      <c r="C23" t="s">
        <v>93</v>
      </c>
      <c r="D23" t="s">
        <v>94</v>
      </c>
      <c r="E23" s="4">
        <v>1074921</v>
      </c>
      <c r="F23" s="4">
        <v>1223447</v>
      </c>
      <c r="G23" s="4">
        <f t="shared" si="0"/>
        <v>-148526</v>
      </c>
      <c r="H23" s="14" t="s">
        <v>682</v>
      </c>
    </row>
    <row r="24" spans="3:8" ht="12.75">
      <c r="C24" t="s">
        <v>131</v>
      </c>
      <c r="D24" t="s">
        <v>96</v>
      </c>
      <c r="E24" s="4">
        <v>132101</v>
      </c>
      <c r="F24" s="4">
        <v>49934</v>
      </c>
      <c r="G24" s="4">
        <f t="shared" si="0"/>
        <v>82167</v>
      </c>
      <c r="H24" s="14" t="s">
        <v>682</v>
      </c>
    </row>
    <row r="25" spans="3:8" ht="12.75">
      <c r="C25" t="s">
        <v>184</v>
      </c>
      <c r="D25" t="s">
        <v>185</v>
      </c>
      <c r="E25" s="4">
        <v>178340</v>
      </c>
      <c r="F25" s="4">
        <v>180970</v>
      </c>
      <c r="G25" s="4">
        <f t="shared" si="0"/>
        <v>-2630</v>
      </c>
      <c r="H25" s="14" t="s">
        <v>682</v>
      </c>
    </row>
    <row r="26" spans="3:8" ht="12.75">
      <c r="C26" t="s">
        <v>132</v>
      </c>
      <c r="D26" t="s">
        <v>97</v>
      </c>
      <c r="E26" s="4">
        <v>2245253</v>
      </c>
      <c r="F26" s="4">
        <v>1862443</v>
      </c>
      <c r="G26" s="4">
        <f t="shared" si="0"/>
        <v>382810</v>
      </c>
      <c r="H26" s="14" t="s">
        <v>682</v>
      </c>
    </row>
    <row r="27" spans="3:8" ht="12.75">
      <c r="C27" t="s">
        <v>678</v>
      </c>
      <c r="D27" t="s">
        <v>679</v>
      </c>
      <c r="E27" s="4">
        <v>-26150</v>
      </c>
      <c r="F27" s="4">
        <v>396588</v>
      </c>
      <c r="G27" s="4">
        <f t="shared" si="0"/>
        <v>-422738</v>
      </c>
      <c r="H27" s="14" t="s">
        <v>682</v>
      </c>
    </row>
    <row r="28" spans="3:8" ht="12.75">
      <c r="C28" t="s">
        <v>117</v>
      </c>
      <c r="D28" t="s">
        <v>112</v>
      </c>
      <c r="E28" s="4">
        <v>169079</v>
      </c>
      <c r="F28" s="4">
        <v>136165</v>
      </c>
      <c r="G28" s="4">
        <f t="shared" si="0"/>
        <v>32914</v>
      </c>
      <c r="H28" s="14" t="s">
        <v>682</v>
      </c>
    </row>
    <row r="29" spans="3:8" ht="12.75">
      <c r="C29" t="s">
        <v>113</v>
      </c>
      <c r="D29" t="s">
        <v>114</v>
      </c>
      <c r="E29" s="4">
        <v>9661564</v>
      </c>
      <c r="F29" s="4">
        <v>8632432</v>
      </c>
      <c r="G29" s="4">
        <f t="shared" si="0"/>
        <v>1029132</v>
      </c>
      <c r="H29" s="14" t="s">
        <v>682</v>
      </c>
    </row>
    <row r="30" spans="3:8" ht="12.75">
      <c r="C30" t="s">
        <v>118</v>
      </c>
      <c r="D30" t="s">
        <v>119</v>
      </c>
      <c r="E30" s="4">
        <v>6761732</v>
      </c>
      <c r="F30" s="4">
        <v>6627956</v>
      </c>
      <c r="G30" s="4">
        <f t="shared" si="0"/>
        <v>133776</v>
      </c>
      <c r="H30" s="14" t="s">
        <v>682</v>
      </c>
    </row>
    <row r="31" spans="3:8" ht="12.75">
      <c r="C31" t="s">
        <v>680</v>
      </c>
      <c r="D31" t="s">
        <v>681</v>
      </c>
      <c r="E31" s="4">
        <v>2800000</v>
      </c>
      <c r="F31" s="4">
        <v>2800000</v>
      </c>
      <c r="G31" s="4">
        <f t="shared" si="0"/>
        <v>0</v>
      </c>
      <c r="H31" s="14" t="s">
        <v>682</v>
      </c>
    </row>
    <row r="32" spans="3:9" ht="12.75">
      <c r="C32" t="s">
        <v>120</v>
      </c>
      <c r="D32" t="s">
        <v>121</v>
      </c>
      <c r="E32" s="4">
        <v>23414</v>
      </c>
      <c r="F32" s="4">
        <v>15430</v>
      </c>
      <c r="G32" s="4">
        <f t="shared" si="0"/>
        <v>7984</v>
      </c>
      <c r="H32" s="14" t="s">
        <v>682</v>
      </c>
      <c r="I32" s="4"/>
    </row>
    <row r="33" spans="5:8" ht="12.75">
      <c r="E33" s="4"/>
      <c r="F33" s="4"/>
      <c r="G33" s="4"/>
      <c r="H33" s="14"/>
    </row>
    <row r="34" spans="5:8" ht="12.75">
      <c r="E34" s="4"/>
      <c r="F34" s="4"/>
      <c r="G34" s="4"/>
      <c r="H34" s="14"/>
    </row>
    <row r="35" spans="5:8" ht="12.75">
      <c r="E35" s="4"/>
      <c r="F35" s="4"/>
      <c r="G35" s="4"/>
      <c r="H35" s="14"/>
    </row>
    <row r="36" spans="2:8" ht="12.75">
      <c r="B36">
        <v>504</v>
      </c>
      <c r="C36" t="s">
        <v>98</v>
      </c>
      <c r="E36" s="4"/>
      <c r="F36" s="4"/>
      <c r="G36" s="4"/>
      <c r="H36" s="14"/>
    </row>
    <row r="37" spans="5:8" ht="12.75">
      <c r="E37" s="4"/>
      <c r="F37" s="4"/>
      <c r="G37" s="4"/>
      <c r="H37" s="14"/>
    </row>
    <row r="38" spans="3:8" ht="12.75">
      <c r="C38" t="s">
        <v>685</v>
      </c>
      <c r="D38" t="s">
        <v>101</v>
      </c>
      <c r="E38" s="4">
        <v>40119</v>
      </c>
      <c r="F38" s="4">
        <v>57676</v>
      </c>
      <c r="G38" s="4">
        <f aca="true" t="shared" si="1" ref="G38:G44">SUM(E38-F38)</f>
        <v>-17557</v>
      </c>
      <c r="H38" s="14" t="s">
        <v>686</v>
      </c>
    </row>
    <row r="39" spans="3:8" ht="12.75">
      <c r="C39" t="s">
        <v>683</v>
      </c>
      <c r="D39" t="s">
        <v>684</v>
      </c>
      <c r="E39" s="4">
        <v>1369600</v>
      </c>
      <c r="F39" s="4">
        <v>1125927</v>
      </c>
      <c r="G39" s="4">
        <f t="shared" si="1"/>
        <v>243673</v>
      </c>
      <c r="H39" s="14" t="s">
        <v>686</v>
      </c>
    </row>
    <row r="40" spans="3:8" ht="12.75">
      <c r="C40" t="s">
        <v>134</v>
      </c>
      <c r="D40" t="s">
        <v>103</v>
      </c>
      <c r="E40" s="4">
        <v>228831</v>
      </c>
      <c r="F40" s="4">
        <v>240618</v>
      </c>
      <c r="G40" s="4">
        <f t="shared" si="1"/>
        <v>-11787</v>
      </c>
      <c r="H40" s="14" t="s">
        <v>686</v>
      </c>
    </row>
    <row r="41" spans="3:8" ht="12.75">
      <c r="C41" t="s">
        <v>122</v>
      </c>
      <c r="D41" t="s">
        <v>99</v>
      </c>
      <c r="E41" s="4">
        <f>SUM(1470282-118550)</f>
        <v>1351732</v>
      </c>
      <c r="F41" s="4">
        <v>947853</v>
      </c>
      <c r="G41" s="4">
        <f t="shared" si="1"/>
        <v>403879</v>
      </c>
      <c r="H41" s="14" t="s">
        <v>686</v>
      </c>
    </row>
    <row r="42" spans="3:8" ht="12.75">
      <c r="C42" t="s">
        <v>123</v>
      </c>
      <c r="D42" t="s">
        <v>124</v>
      </c>
      <c r="E42" s="4">
        <v>326698</v>
      </c>
      <c r="F42" s="4">
        <v>-162404</v>
      </c>
      <c r="G42" s="4">
        <f t="shared" si="1"/>
        <v>489102</v>
      </c>
      <c r="H42" s="14" t="s">
        <v>686</v>
      </c>
    </row>
    <row r="43" spans="3:9" ht="12.75">
      <c r="C43" t="s">
        <v>133</v>
      </c>
      <c r="D43" t="s">
        <v>97</v>
      </c>
      <c r="E43" s="4">
        <v>0</v>
      </c>
      <c r="F43" s="4">
        <v>-4200</v>
      </c>
      <c r="G43" s="4">
        <f t="shared" si="1"/>
        <v>4200</v>
      </c>
      <c r="H43" s="14" t="s">
        <v>686</v>
      </c>
      <c r="I43" s="4"/>
    </row>
    <row r="44" spans="3:9" ht="12.75">
      <c r="C44" t="s">
        <v>111</v>
      </c>
      <c r="D44" t="s">
        <v>112</v>
      </c>
      <c r="E44" s="4">
        <v>40899</v>
      </c>
      <c r="F44" s="4">
        <v>40899</v>
      </c>
      <c r="G44" s="4">
        <f t="shared" si="1"/>
        <v>0</v>
      </c>
      <c r="H44" s="14" t="s">
        <v>686</v>
      </c>
      <c r="I44" s="4"/>
    </row>
    <row r="45" spans="5:9" ht="12.75">
      <c r="E45" s="4"/>
      <c r="F45" s="4"/>
      <c r="G45" s="4"/>
      <c r="H45" s="14"/>
      <c r="I45" s="4"/>
    </row>
    <row r="46" spans="2:8" ht="12.75">
      <c r="B46" s="1" t="s">
        <v>746</v>
      </c>
      <c r="E46" s="4"/>
      <c r="F46" s="4"/>
      <c r="G46" s="4"/>
      <c r="H46" s="14"/>
    </row>
    <row r="47" spans="2:8" ht="12.75">
      <c r="B47" s="1"/>
      <c r="E47" s="4"/>
      <c r="F47" s="4"/>
      <c r="G47" s="4"/>
      <c r="H47" s="14"/>
    </row>
    <row r="48" spans="2:8" ht="12.75">
      <c r="B48">
        <v>108</v>
      </c>
      <c r="C48" t="s">
        <v>747</v>
      </c>
      <c r="E48" s="4"/>
      <c r="F48" s="4"/>
      <c r="G48" s="4"/>
      <c r="H48" s="14"/>
    </row>
    <row r="49" spans="3:8" ht="12.75">
      <c r="C49" t="s">
        <v>748</v>
      </c>
      <c r="D49" t="s">
        <v>108</v>
      </c>
      <c r="E49" s="4">
        <v>911859</v>
      </c>
      <c r="F49" s="4">
        <v>909247</v>
      </c>
      <c r="G49" s="4">
        <f>SUM(E49-F49)</f>
        <v>2612</v>
      </c>
      <c r="H49" s="14"/>
    </row>
    <row r="50" spans="5:8" ht="12.75">
      <c r="E50" s="4"/>
      <c r="F50" s="4"/>
      <c r="G50" s="4"/>
      <c r="H50" s="14"/>
    </row>
    <row r="51" spans="2:8" ht="12.75">
      <c r="B51" s="1" t="s">
        <v>233</v>
      </c>
      <c r="E51" s="4"/>
      <c r="F51" s="4"/>
      <c r="G51" s="4"/>
      <c r="H51" s="14"/>
    </row>
    <row r="52" spans="2:8" ht="12.75">
      <c r="B52" s="1"/>
      <c r="E52" s="4"/>
      <c r="F52" s="4"/>
      <c r="G52" s="4"/>
      <c r="H52" s="14"/>
    </row>
    <row r="53" spans="2:8" ht="12.75">
      <c r="B53">
        <v>504</v>
      </c>
      <c r="C53" t="s">
        <v>98</v>
      </c>
      <c r="E53" s="4"/>
      <c r="F53" s="4"/>
      <c r="G53" s="4"/>
      <c r="H53" s="14"/>
    </row>
    <row r="54" spans="3:8" ht="12.75">
      <c r="C54" t="s">
        <v>259</v>
      </c>
      <c r="D54" t="s">
        <v>124</v>
      </c>
      <c r="E54" s="4">
        <v>2120</v>
      </c>
      <c r="F54" s="4">
        <v>0</v>
      </c>
      <c r="G54" s="4">
        <f>SUM(E54-F54)</f>
        <v>2120</v>
      </c>
      <c r="H54" s="14"/>
    </row>
    <row r="55" spans="3:8" ht="12.75">
      <c r="C55" t="s">
        <v>260</v>
      </c>
      <c r="D55" t="s">
        <v>162</v>
      </c>
      <c r="E55" s="4">
        <v>-602569</v>
      </c>
      <c r="F55" s="4">
        <v>-200000</v>
      </c>
      <c r="G55" s="4">
        <f>SUM(E55-F55)</f>
        <v>-402569</v>
      </c>
      <c r="H55" s="14"/>
    </row>
    <row r="56" spans="3:8" ht="12.75">
      <c r="C56" t="s">
        <v>161</v>
      </c>
      <c r="D56" t="s">
        <v>162</v>
      </c>
      <c r="E56" s="4">
        <v>166473</v>
      </c>
      <c r="F56" s="4">
        <v>34439</v>
      </c>
      <c r="G56" s="4">
        <f>SUM(E56-F56)</f>
        <v>132034</v>
      </c>
      <c r="H56" s="14"/>
    </row>
    <row r="57" spans="5:8" ht="12.75">
      <c r="E57" s="4"/>
      <c r="F57" s="4"/>
      <c r="G57" s="4"/>
      <c r="H57" s="14"/>
    </row>
    <row r="58" spans="5:8" ht="12" customHeight="1">
      <c r="E58" s="4"/>
      <c r="F58" s="4"/>
      <c r="G58" s="4"/>
      <c r="H58" s="14"/>
    </row>
    <row r="59" spans="2:8" s="1" customFormat="1" ht="12.75">
      <c r="B59"/>
      <c r="C59"/>
      <c r="D59"/>
      <c r="E59" s="4"/>
      <c r="F59" s="4"/>
      <c r="G59" s="4"/>
      <c r="H59" s="14"/>
    </row>
    <row r="60" spans="2:8" ht="12.75">
      <c r="B60" s="1" t="s">
        <v>10</v>
      </c>
      <c r="C60" s="1"/>
      <c r="D60" s="1"/>
      <c r="E60" s="15">
        <f>SUM(E11:E59)</f>
        <v>87455762</v>
      </c>
      <c r="F60" s="15">
        <f>SUM(F11:F59)</f>
        <v>87571640</v>
      </c>
      <c r="G60" s="15">
        <f>SUM(G11:G59)</f>
        <v>-115878</v>
      </c>
      <c r="H60" s="16"/>
    </row>
    <row r="61" spans="2:8" s="1" customFormat="1" ht="12.75">
      <c r="B61"/>
      <c r="C61"/>
      <c r="D61"/>
      <c r="E61" s="4"/>
      <c r="F61" s="4"/>
      <c r="G61" s="4"/>
      <c r="H61" s="14"/>
    </row>
    <row r="62" spans="2:8" ht="12.75">
      <c r="B62" s="1" t="s">
        <v>352</v>
      </c>
      <c r="C62" s="1"/>
      <c r="D62" s="1"/>
      <c r="E62" s="15"/>
      <c r="F62" s="15"/>
      <c r="G62" s="15">
        <f>SUM(G60)</f>
        <v>-115878</v>
      </c>
      <c r="H62" s="16"/>
    </row>
    <row r="63" spans="5:8" ht="12.75">
      <c r="E63" s="4"/>
      <c r="F63" s="4"/>
      <c r="G63" s="4"/>
      <c r="H63" s="14"/>
    </row>
    <row r="64" spans="2:8" ht="12.75">
      <c r="B64" s="28"/>
      <c r="H64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"/>
  <sheetViews>
    <sheetView workbookViewId="0" topLeftCell="A1"/>
  </sheetViews>
  <sheetFormatPr defaultColWidth="9.140625" defaultRowHeight="12.75"/>
  <sheetData/>
  <printOptions/>
  <pageMargins left="0.7" right="0.7" top="0.75" bottom="0.75" header="0.3" footer="0.3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3"/>
  <sheetViews>
    <sheetView tabSelected="1" workbookViewId="0" topLeftCell="A1">
      <pane ySplit="7" topLeftCell="A68" activePane="bottomLeft" state="frozen"/>
      <selection pane="topLeft" activeCell="E8" sqref="E8"/>
      <selection pane="bottomLeft" activeCell="I78" sqref="I78"/>
    </sheetView>
  </sheetViews>
  <sheetFormatPr defaultColWidth="9.140625" defaultRowHeight="12.75"/>
  <cols>
    <col min="1" max="1" width="1.7109375" style="0" customWidth="1"/>
    <col min="2" max="2" width="7.421875" style="0" customWidth="1"/>
    <col min="3" max="3" width="27.28125" style="0" customWidth="1"/>
    <col min="4" max="4" width="13.28125" style="0" customWidth="1"/>
    <col min="5" max="5" width="11.421875" style="0" customWidth="1"/>
    <col min="6" max="6" width="12.7109375" style="0" customWidth="1"/>
    <col min="7" max="7" width="14.00390625" style="0" customWidth="1"/>
    <col min="8" max="8" width="11.28125" style="5" customWidth="1"/>
  </cols>
  <sheetData>
    <row r="1" ht="13.8" thickBot="1">
      <c r="H1"/>
    </row>
    <row r="2" spans="1:8" ht="25.2" thickBot="1">
      <c r="A2" s="140"/>
      <c r="B2" s="52" t="s">
        <v>348</v>
      </c>
      <c r="C2" s="53"/>
      <c r="D2" s="53"/>
      <c r="E2" s="53"/>
      <c r="F2" s="53"/>
      <c r="G2" s="53"/>
      <c r="H2" s="54"/>
    </row>
    <row r="4" spans="2:8" ht="17.4">
      <c r="B4" s="42" t="s">
        <v>12</v>
      </c>
      <c r="C4" s="2"/>
      <c r="H4"/>
    </row>
    <row r="5" spans="2:8" ht="17.4">
      <c r="B5" s="42" t="s">
        <v>15</v>
      </c>
      <c r="H5"/>
    </row>
    <row r="6" spans="1:8" ht="39.6">
      <c r="A6" s="1"/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353</v>
      </c>
    </row>
    <row r="7" spans="4:8" ht="25.2" customHeight="1">
      <c r="D7" s="5"/>
      <c r="G7" s="184" t="s">
        <v>20</v>
      </c>
      <c r="H7"/>
    </row>
    <row r="8" spans="2:8" ht="13.8" thickBot="1">
      <c r="B8" s="1" t="s">
        <v>21</v>
      </c>
      <c r="D8" s="5"/>
      <c r="H8"/>
    </row>
    <row r="9" spans="2:8" ht="12.75">
      <c r="B9" s="151">
        <v>201</v>
      </c>
      <c r="C9" s="152" t="s">
        <v>250</v>
      </c>
      <c r="D9" s="153">
        <v>511020</v>
      </c>
      <c r="E9" s="154">
        <f>78965266+195000</f>
        <v>79160266</v>
      </c>
      <c r="F9" s="154">
        <v>77507352</v>
      </c>
      <c r="G9" s="154">
        <f>E9-F9</f>
        <v>1652914</v>
      </c>
      <c r="H9" s="155" t="s">
        <v>477</v>
      </c>
    </row>
    <row r="10" spans="1:8" ht="12.75">
      <c r="A10" s="1"/>
      <c r="B10" s="156">
        <v>240</v>
      </c>
      <c r="C10" s="141" t="s">
        <v>331</v>
      </c>
      <c r="D10" s="138">
        <v>514020</v>
      </c>
      <c r="E10" s="142">
        <f>14187852+799636</f>
        <v>14987488</v>
      </c>
      <c r="F10" s="142">
        <f>14618403+824757-11626</f>
        <v>15431534</v>
      </c>
      <c r="G10" s="142">
        <f aca="true" t="shared" si="0" ref="G10:G23">E10-F10</f>
        <v>-444046</v>
      </c>
      <c r="H10" s="157" t="s">
        <v>482</v>
      </c>
    </row>
    <row r="11" spans="1:8" ht="12.75">
      <c r="A11" s="1"/>
      <c r="B11" s="156">
        <v>241</v>
      </c>
      <c r="C11" s="141" t="s">
        <v>332</v>
      </c>
      <c r="D11" s="138">
        <v>514025</v>
      </c>
      <c r="E11" s="142">
        <v>17672122</v>
      </c>
      <c r="F11" s="142">
        <v>16518860</v>
      </c>
      <c r="G11" s="142">
        <f t="shared" si="0"/>
        <v>1153262</v>
      </c>
      <c r="H11" s="157" t="s">
        <v>481</v>
      </c>
    </row>
    <row r="12" spans="2:8" ht="12.75">
      <c r="B12" s="156">
        <v>242</v>
      </c>
      <c r="C12" s="141" t="s">
        <v>333</v>
      </c>
      <c r="D12" s="138">
        <v>513056</v>
      </c>
      <c r="E12" s="142">
        <v>11650319</v>
      </c>
      <c r="F12" s="142">
        <v>10712561</v>
      </c>
      <c r="G12" s="142">
        <f t="shared" si="0"/>
        <v>937758</v>
      </c>
      <c r="H12" s="157" t="s">
        <v>483</v>
      </c>
    </row>
    <row r="13" spans="2:8" ht="12.75">
      <c r="B13" s="156">
        <v>243</v>
      </c>
      <c r="C13" s="141" t="s">
        <v>334</v>
      </c>
      <c r="D13" s="138">
        <v>513032</v>
      </c>
      <c r="E13" s="142">
        <v>10351889</v>
      </c>
      <c r="F13" s="142">
        <v>10360408</v>
      </c>
      <c r="G13" s="142">
        <f t="shared" si="0"/>
        <v>-8519</v>
      </c>
      <c r="H13" s="157" t="s">
        <v>480</v>
      </c>
    </row>
    <row r="14" spans="2:8" ht="12.75">
      <c r="B14" s="156">
        <v>244</v>
      </c>
      <c r="C14" s="141" t="s">
        <v>335</v>
      </c>
      <c r="D14" s="138">
        <v>513035</v>
      </c>
      <c r="E14" s="142">
        <v>7413140</v>
      </c>
      <c r="F14" s="142">
        <v>7105539</v>
      </c>
      <c r="G14" s="142">
        <f t="shared" si="0"/>
        <v>307601</v>
      </c>
      <c r="H14" s="157" t="s">
        <v>484</v>
      </c>
    </row>
    <row r="15" spans="2:8" ht="12.75">
      <c r="B15" s="156">
        <v>245</v>
      </c>
      <c r="C15" s="141" t="s">
        <v>336</v>
      </c>
      <c r="D15" s="138">
        <v>514030</v>
      </c>
      <c r="E15" s="142">
        <v>9845912</v>
      </c>
      <c r="F15" s="142">
        <v>9469409</v>
      </c>
      <c r="G15" s="142">
        <f t="shared" si="0"/>
        <v>376503</v>
      </c>
      <c r="H15" s="157" t="s">
        <v>479</v>
      </c>
    </row>
    <row r="16" spans="2:8" ht="12.75">
      <c r="B16" s="156">
        <v>246</v>
      </c>
      <c r="C16" s="141" t="s">
        <v>337</v>
      </c>
      <c r="D16" s="138">
        <v>514035</v>
      </c>
      <c r="E16" s="142">
        <v>11835535</v>
      </c>
      <c r="F16" s="143">
        <v>12307232</v>
      </c>
      <c r="G16" s="142">
        <f t="shared" si="0"/>
        <v>-471697</v>
      </c>
      <c r="H16" s="157" t="s">
        <v>485</v>
      </c>
    </row>
    <row r="17" spans="2:8" ht="12.75">
      <c r="B17" s="156">
        <v>247</v>
      </c>
      <c r="C17" s="141" t="s">
        <v>338</v>
      </c>
      <c r="D17" s="138">
        <v>513026</v>
      </c>
      <c r="E17" s="142">
        <v>14267074</v>
      </c>
      <c r="F17" s="142">
        <v>13675888</v>
      </c>
      <c r="G17" s="142">
        <f t="shared" si="0"/>
        <v>591186</v>
      </c>
      <c r="H17" s="157" t="s">
        <v>486</v>
      </c>
    </row>
    <row r="18" spans="2:8" ht="12.75">
      <c r="B18" s="156">
        <v>210</v>
      </c>
      <c r="C18" s="141" t="s">
        <v>30</v>
      </c>
      <c r="D18" s="138">
        <v>513018</v>
      </c>
      <c r="E18" s="142">
        <v>2079013</v>
      </c>
      <c r="F18" s="142">
        <v>2019263</v>
      </c>
      <c r="G18" s="142">
        <f t="shared" si="0"/>
        <v>59750</v>
      </c>
      <c r="H18" s="157" t="s">
        <v>487</v>
      </c>
    </row>
    <row r="19" spans="2:8" ht="12.75">
      <c r="B19" s="156">
        <v>217</v>
      </c>
      <c r="C19" s="141" t="s">
        <v>31</v>
      </c>
      <c r="D19" s="138">
        <v>513039</v>
      </c>
      <c r="E19" s="142">
        <v>3179816</v>
      </c>
      <c r="F19" s="142">
        <v>2818755</v>
      </c>
      <c r="G19" s="142">
        <f t="shared" si="0"/>
        <v>361061</v>
      </c>
      <c r="H19" s="157" t="s">
        <v>478</v>
      </c>
    </row>
    <row r="20" spans="2:8" ht="12.75">
      <c r="B20" s="156">
        <v>222</v>
      </c>
      <c r="C20" s="141" t="s">
        <v>32</v>
      </c>
      <c r="D20" s="138">
        <v>513054</v>
      </c>
      <c r="E20" s="142">
        <v>4597046</v>
      </c>
      <c r="F20" s="142">
        <v>4542067</v>
      </c>
      <c r="G20" s="142">
        <f t="shared" si="0"/>
        <v>54979</v>
      </c>
      <c r="H20" s="157" t="s">
        <v>488</v>
      </c>
    </row>
    <row r="21" spans="2:8" ht="12.75">
      <c r="B21" s="156">
        <v>224</v>
      </c>
      <c r="C21" s="141" t="s">
        <v>33</v>
      </c>
      <c r="D21" s="138">
        <v>513060</v>
      </c>
      <c r="E21" s="142">
        <v>5873227</v>
      </c>
      <c r="F21" s="142">
        <v>5802851</v>
      </c>
      <c r="G21" s="142">
        <f t="shared" si="0"/>
        <v>70376</v>
      </c>
      <c r="H21" s="157" t="s">
        <v>489</v>
      </c>
    </row>
    <row r="22" spans="2:8" ht="12.75">
      <c r="B22" s="156">
        <v>228</v>
      </c>
      <c r="C22" s="141" t="s">
        <v>34</v>
      </c>
      <c r="D22" s="138">
        <v>514010</v>
      </c>
      <c r="E22" s="142">
        <v>8694581</v>
      </c>
      <c r="F22" s="142">
        <v>8647569</v>
      </c>
      <c r="G22" s="142">
        <f t="shared" si="0"/>
        <v>47012</v>
      </c>
      <c r="H22" s="157" t="s">
        <v>490</v>
      </c>
    </row>
    <row r="23" spans="2:8" ht="12.75">
      <c r="B23" s="156">
        <v>327</v>
      </c>
      <c r="C23" s="141" t="s">
        <v>339</v>
      </c>
      <c r="D23" s="138">
        <v>510006</v>
      </c>
      <c r="E23" s="142">
        <v>50847</v>
      </c>
      <c r="F23" s="142">
        <v>14702</v>
      </c>
      <c r="G23" s="142">
        <f t="shared" si="0"/>
        <v>36145</v>
      </c>
      <c r="H23" s="157" t="s">
        <v>491</v>
      </c>
    </row>
    <row r="24" spans="2:8" ht="12.75">
      <c r="B24" s="156"/>
      <c r="C24" s="141"/>
      <c r="D24" s="138"/>
      <c r="E24" s="142"/>
      <c r="F24" s="142"/>
      <c r="G24" s="142"/>
      <c r="H24" s="157"/>
    </row>
    <row r="25" spans="2:8" ht="12.75">
      <c r="B25" s="156">
        <v>301</v>
      </c>
      <c r="C25" s="141" t="s">
        <v>35</v>
      </c>
      <c r="D25" s="138">
        <v>301005</v>
      </c>
      <c r="E25" s="142">
        <v>15999713</v>
      </c>
      <c r="F25" s="142">
        <f>16290472-32022</f>
        <v>16258450</v>
      </c>
      <c r="G25" s="142">
        <f>E25-F25</f>
        <v>-258737</v>
      </c>
      <c r="H25" s="157" t="s">
        <v>460</v>
      </c>
    </row>
    <row r="26" spans="2:9" ht="12.75">
      <c r="B26" s="156">
        <v>301</v>
      </c>
      <c r="C26" s="141" t="s">
        <v>36</v>
      </c>
      <c r="D26" s="138">
        <v>305005</v>
      </c>
      <c r="E26" s="142">
        <v>2194884</v>
      </c>
      <c r="F26" s="142">
        <v>1914875</v>
      </c>
      <c r="G26" s="142">
        <f>E26-F26</f>
        <v>280009</v>
      </c>
      <c r="H26" s="157" t="s">
        <v>460</v>
      </c>
      <c r="I26" s="4"/>
    </row>
    <row r="27" spans="2:8" ht="12.75">
      <c r="B27" s="156">
        <v>302</v>
      </c>
      <c r="C27" s="141" t="s">
        <v>37</v>
      </c>
      <c r="D27" s="138">
        <v>301007</v>
      </c>
      <c r="E27" s="142">
        <v>8395637</v>
      </c>
      <c r="F27" s="142">
        <v>7972794</v>
      </c>
      <c r="G27" s="142">
        <f aca="true" t="shared" si="1" ref="G27:G73">E27-F27</f>
        <v>422843</v>
      </c>
      <c r="H27" s="157" t="s">
        <v>461</v>
      </c>
    </row>
    <row r="28" spans="2:9" ht="12.75">
      <c r="B28" s="156">
        <v>302</v>
      </c>
      <c r="C28" s="141" t="s">
        <v>38</v>
      </c>
      <c r="D28" s="138">
        <v>305007</v>
      </c>
      <c r="E28" s="142">
        <v>1871175</v>
      </c>
      <c r="F28" s="142">
        <v>1821080</v>
      </c>
      <c r="G28" s="142">
        <f t="shared" si="1"/>
        <v>50095</v>
      </c>
      <c r="H28" s="157" t="s">
        <v>461</v>
      </c>
      <c r="I28" s="4"/>
    </row>
    <row r="29" spans="2:9" ht="12.75">
      <c r="B29" s="156">
        <v>303</v>
      </c>
      <c r="C29" s="141" t="s">
        <v>39</v>
      </c>
      <c r="D29" s="138">
        <v>301009</v>
      </c>
      <c r="E29" s="142">
        <v>12547723</v>
      </c>
      <c r="F29" s="142">
        <v>11487733</v>
      </c>
      <c r="G29" s="142">
        <f t="shared" si="1"/>
        <v>1059990</v>
      </c>
      <c r="H29" s="157" t="s">
        <v>462</v>
      </c>
      <c r="I29" s="4"/>
    </row>
    <row r="30" spans="2:9" ht="12.75">
      <c r="B30" s="156">
        <v>303</v>
      </c>
      <c r="C30" s="141" t="s">
        <v>40</v>
      </c>
      <c r="D30" s="138">
        <v>305009</v>
      </c>
      <c r="E30" s="142">
        <v>1567595</v>
      </c>
      <c r="F30" s="142">
        <v>1410130</v>
      </c>
      <c r="G30" s="142">
        <f t="shared" si="1"/>
        <v>157465</v>
      </c>
      <c r="H30" s="157" t="s">
        <v>462</v>
      </c>
      <c r="I30" s="4"/>
    </row>
    <row r="31" spans="2:8" ht="12.75">
      <c r="B31" s="156">
        <v>304</v>
      </c>
      <c r="C31" s="142" t="s">
        <v>41</v>
      </c>
      <c r="D31" s="138">
        <v>301011</v>
      </c>
      <c r="E31" s="142">
        <v>5733914</v>
      </c>
      <c r="F31" s="142">
        <v>5496652</v>
      </c>
      <c r="G31" s="142">
        <f t="shared" si="1"/>
        <v>237262</v>
      </c>
      <c r="H31" s="157" t="s">
        <v>463</v>
      </c>
    </row>
    <row r="32" spans="2:9" ht="12.75">
      <c r="B32" s="156">
        <v>304</v>
      </c>
      <c r="C32" s="141" t="s">
        <v>42</v>
      </c>
      <c r="D32" s="138">
        <v>305011</v>
      </c>
      <c r="E32" s="142">
        <f>1420163+43090</f>
        <v>1463253</v>
      </c>
      <c r="F32" s="142">
        <f>1256809+11670</f>
        <v>1268479</v>
      </c>
      <c r="G32" s="142">
        <f t="shared" si="1"/>
        <v>194774</v>
      </c>
      <c r="H32" s="157" t="s">
        <v>463</v>
      </c>
      <c r="I32" s="4"/>
    </row>
    <row r="33" spans="2:9" ht="12.75">
      <c r="B33" s="158">
        <v>305</v>
      </c>
      <c r="C33" s="144" t="s">
        <v>43</v>
      </c>
      <c r="D33" s="145">
        <v>301029</v>
      </c>
      <c r="E33" s="142">
        <v>26335329</v>
      </c>
      <c r="F33" s="142">
        <v>25570962</v>
      </c>
      <c r="G33" s="142">
        <f t="shared" si="1"/>
        <v>764367</v>
      </c>
      <c r="H33" s="159" t="s">
        <v>598</v>
      </c>
      <c r="I33" s="139"/>
    </row>
    <row r="34" spans="2:8" ht="12.75">
      <c r="B34" s="156">
        <v>305</v>
      </c>
      <c r="C34" s="146" t="s">
        <v>340</v>
      </c>
      <c r="D34" s="138">
        <v>305055</v>
      </c>
      <c r="E34" s="142">
        <f>4984812+95237</f>
        <v>5080049</v>
      </c>
      <c r="F34" s="142">
        <f>4678825+60821</f>
        <v>4739646</v>
      </c>
      <c r="G34" s="142">
        <f t="shared" si="1"/>
        <v>340403</v>
      </c>
      <c r="H34" s="159" t="s">
        <v>598</v>
      </c>
    </row>
    <row r="35" spans="2:9" ht="12.75">
      <c r="B35" s="156">
        <v>305</v>
      </c>
      <c r="C35" s="146" t="s">
        <v>341</v>
      </c>
      <c r="D35" s="138">
        <v>305026</v>
      </c>
      <c r="E35" s="142">
        <v>5788093</v>
      </c>
      <c r="F35" s="142">
        <v>5653093</v>
      </c>
      <c r="G35" s="142">
        <f t="shared" si="1"/>
        <v>135000</v>
      </c>
      <c r="H35" s="159" t="s">
        <v>598</v>
      </c>
      <c r="I35" s="4"/>
    </row>
    <row r="36" spans="2:8" ht="12.75">
      <c r="B36" s="156">
        <v>306</v>
      </c>
      <c r="C36" s="141" t="s">
        <v>44</v>
      </c>
      <c r="D36" s="138">
        <v>301041</v>
      </c>
      <c r="E36" s="142">
        <v>30687561</v>
      </c>
      <c r="F36" s="142">
        <f>31250369+110596</f>
        <v>31360965</v>
      </c>
      <c r="G36" s="142">
        <f t="shared" si="1"/>
        <v>-673404</v>
      </c>
      <c r="H36" s="157" t="s">
        <v>464</v>
      </c>
    </row>
    <row r="37" spans="2:9" ht="12.75">
      <c r="B37" s="156">
        <v>306</v>
      </c>
      <c r="C37" s="141" t="s">
        <v>45</v>
      </c>
      <c r="D37" s="138">
        <v>305039</v>
      </c>
      <c r="E37" s="142">
        <v>6046112</v>
      </c>
      <c r="F37" s="142">
        <v>5344470</v>
      </c>
      <c r="G37" s="142">
        <f t="shared" si="1"/>
        <v>701642</v>
      </c>
      <c r="H37" s="157" t="s">
        <v>464</v>
      </c>
      <c r="I37" s="4"/>
    </row>
    <row r="38" spans="2:8" ht="12.75">
      <c r="B38" s="156">
        <v>308</v>
      </c>
      <c r="C38" s="141" t="s">
        <v>46</v>
      </c>
      <c r="D38" s="138">
        <v>301015</v>
      </c>
      <c r="E38" s="142">
        <v>5279728</v>
      </c>
      <c r="F38" s="142">
        <v>5279361</v>
      </c>
      <c r="G38" s="142">
        <f t="shared" si="1"/>
        <v>367</v>
      </c>
      <c r="H38" s="157" t="s">
        <v>465</v>
      </c>
    </row>
    <row r="39" spans="2:9" ht="12.75">
      <c r="B39" s="156">
        <v>308</v>
      </c>
      <c r="C39" s="141" t="s">
        <v>47</v>
      </c>
      <c r="D39" s="138">
        <v>305015</v>
      </c>
      <c r="E39" s="142">
        <v>1070996</v>
      </c>
      <c r="F39" s="142">
        <v>1072520</v>
      </c>
      <c r="G39" s="142">
        <f t="shared" si="1"/>
        <v>-1524</v>
      </c>
      <c r="H39" s="157" t="s">
        <v>465</v>
      </c>
      <c r="I39" s="4"/>
    </row>
    <row r="40" spans="2:8" ht="12.75">
      <c r="B40" s="156">
        <v>309</v>
      </c>
      <c r="C40" s="141" t="s">
        <v>48</v>
      </c>
      <c r="D40" s="138">
        <v>301017</v>
      </c>
      <c r="E40" s="142">
        <v>7048125</v>
      </c>
      <c r="F40" s="142">
        <v>6661712</v>
      </c>
      <c r="G40" s="142">
        <f t="shared" si="1"/>
        <v>386413</v>
      </c>
      <c r="H40" s="157" t="s">
        <v>466</v>
      </c>
    </row>
    <row r="41" spans="2:9" ht="12.75">
      <c r="B41" s="156">
        <v>309</v>
      </c>
      <c r="C41" s="141" t="s">
        <v>49</v>
      </c>
      <c r="D41" s="138">
        <v>305017</v>
      </c>
      <c r="E41" s="142">
        <v>1545492</v>
      </c>
      <c r="F41" s="142">
        <v>1569443</v>
      </c>
      <c r="G41" s="142">
        <f t="shared" si="1"/>
        <v>-23951</v>
      </c>
      <c r="H41" s="157" t="s">
        <v>466</v>
      </c>
      <c r="I41" s="4"/>
    </row>
    <row r="42" spans="2:8" ht="12.75">
      <c r="B42" s="156">
        <v>311</v>
      </c>
      <c r="C42" s="141" t="s">
        <v>50</v>
      </c>
      <c r="D42" s="138">
        <v>301021</v>
      </c>
      <c r="E42" s="142">
        <v>5952569</v>
      </c>
      <c r="F42" s="142">
        <v>5565222</v>
      </c>
      <c r="G42" s="142">
        <f t="shared" si="1"/>
        <v>387347</v>
      </c>
      <c r="H42" s="157" t="s">
        <v>467</v>
      </c>
    </row>
    <row r="43" spans="2:9" ht="12.75">
      <c r="B43" s="156">
        <v>311</v>
      </c>
      <c r="C43" s="141" t="s">
        <v>51</v>
      </c>
      <c r="D43" s="138">
        <v>305019</v>
      </c>
      <c r="E43" s="142">
        <v>1081085</v>
      </c>
      <c r="F43" s="142">
        <v>1017914</v>
      </c>
      <c r="G43" s="142">
        <f t="shared" si="1"/>
        <v>63171</v>
      </c>
      <c r="H43" s="157" t="s">
        <v>467</v>
      </c>
      <c r="I43" s="4"/>
    </row>
    <row r="44" spans="2:8" ht="12.75">
      <c r="B44" s="156">
        <v>312</v>
      </c>
      <c r="C44" s="141" t="s">
        <v>52</v>
      </c>
      <c r="D44" s="138">
        <v>301043</v>
      </c>
      <c r="E44" s="142">
        <v>24199653</v>
      </c>
      <c r="F44" s="142">
        <v>22744059</v>
      </c>
      <c r="G44" s="142">
        <f t="shared" si="1"/>
        <v>1455594</v>
      </c>
      <c r="H44" s="157" t="s">
        <v>599</v>
      </c>
    </row>
    <row r="45" spans="2:8" ht="12.75">
      <c r="B45" s="156">
        <v>312</v>
      </c>
      <c r="C45" s="141" t="s">
        <v>53</v>
      </c>
      <c r="D45" s="138">
        <v>301051</v>
      </c>
      <c r="E45" s="142">
        <v>18666070</v>
      </c>
      <c r="F45" s="142">
        <v>18609994</v>
      </c>
      <c r="G45" s="142">
        <f t="shared" si="1"/>
        <v>56076</v>
      </c>
      <c r="H45" s="157" t="s">
        <v>599</v>
      </c>
    </row>
    <row r="46" spans="2:8" ht="12.75">
      <c r="B46" s="156">
        <v>312</v>
      </c>
      <c r="C46" s="141" t="s">
        <v>54</v>
      </c>
      <c r="D46" s="138">
        <v>305041</v>
      </c>
      <c r="E46" s="142">
        <v>4041167</v>
      </c>
      <c r="F46" s="142">
        <v>3718482</v>
      </c>
      <c r="G46" s="142">
        <f t="shared" si="1"/>
        <v>322685</v>
      </c>
      <c r="H46" s="157" t="s">
        <v>599</v>
      </c>
    </row>
    <row r="47" spans="2:9" ht="12.75">
      <c r="B47" s="156">
        <v>312</v>
      </c>
      <c r="C47" s="141" t="s">
        <v>55</v>
      </c>
      <c r="D47" s="138">
        <v>305043</v>
      </c>
      <c r="E47" s="142">
        <v>5559933</v>
      </c>
      <c r="F47" s="142">
        <v>5392049</v>
      </c>
      <c r="G47" s="142">
        <f t="shared" si="1"/>
        <v>167884</v>
      </c>
      <c r="H47" s="157" t="s">
        <v>599</v>
      </c>
      <c r="I47" s="4"/>
    </row>
    <row r="48" spans="2:10" ht="12.75">
      <c r="B48" s="156">
        <v>313</v>
      </c>
      <c r="C48" s="141" t="s">
        <v>56</v>
      </c>
      <c r="D48" s="138">
        <v>301023</v>
      </c>
      <c r="E48" s="142">
        <v>7867244</v>
      </c>
      <c r="F48" s="142">
        <v>7196680</v>
      </c>
      <c r="G48" s="142">
        <f t="shared" si="1"/>
        <v>670564</v>
      </c>
      <c r="H48" s="157" t="s">
        <v>468</v>
      </c>
      <c r="J48" s="4"/>
    </row>
    <row r="49" spans="2:9" ht="12.75">
      <c r="B49" s="156">
        <v>313</v>
      </c>
      <c r="C49" s="141" t="s">
        <v>57</v>
      </c>
      <c r="D49" s="138">
        <v>305021</v>
      </c>
      <c r="E49" s="142">
        <v>1602996</v>
      </c>
      <c r="F49" s="142">
        <v>1458246</v>
      </c>
      <c r="G49" s="142">
        <f t="shared" si="1"/>
        <v>144750</v>
      </c>
      <c r="H49" s="157" t="s">
        <v>468</v>
      </c>
      <c r="I49" s="4"/>
    </row>
    <row r="50" spans="2:8" ht="12.75">
      <c r="B50" s="156">
        <v>314</v>
      </c>
      <c r="C50" s="141" t="s">
        <v>58</v>
      </c>
      <c r="D50" s="138">
        <v>301025</v>
      </c>
      <c r="E50" s="142">
        <v>13422655</v>
      </c>
      <c r="F50" s="142">
        <v>12815135</v>
      </c>
      <c r="G50" s="142">
        <f t="shared" si="1"/>
        <v>607520</v>
      </c>
      <c r="H50" s="157" t="s">
        <v>469</v>
      </c>
    </row>
    <row r="51" spans="2:8" ht="12.75">
      <c r="B51" s="156">
        <v>314</v>
      </c>
      <c r="C51" s="141" t="s">
        <v>60</v>
      </c>
      <c r="D51" s="138">
        <v>301026</v>
      </c>
      <c r="E51" s="142">
        <v>2722367</v>
      </c>
      <c r="F51" s="142">
        <v>2546714</v>
      </c>
      <c r="G51" s="142">
        <f t="shared" si="1"/>
        <v>175653</v>
      </c>
      <c r="H51" s="157" t="s">
        <v>469</v>
      </c>
    </row>
    <row r="52" spans="2:9" ht="12.75">
      <c r="B52" s="156">
        <v>314</v>
      </c>
      <c r="C52" s="141" t="s">
        <v>59</v>
      </c>
      <c r="D52" s="138">
        <v>305023</v>
      </c>
      <c r="E52" s="142">
        <v>1684260</v>
      </c>
      <c r="F52" s="142">
        <v>1520039</v>
      </c>
      <c r="G52" s="142">
        <f t="shared" si="1"/>
        <v>164221</v>
      </c>
      <c r="H52" s="157" t="s">
        <v>469</v>
      </c>
      <c r="I52" s="4"/>
    </row>
    <row r="53" spans="2:8" ht="12.75">
      <c r="B53" s="156">
        <v>315</v>
      </c>
      <c r="C53" s="141" t="s">
        <v>61</v>
      </c>
      <c r="D53" s="138">
        <v>301027</v>
      </c>
      <c r="E53" s="142">
        <v>17005228</v>
      </c>
      <c r="F53" s="142">
        <v>15773325</v>
      </c>
      <c r="G53" s="142">
        <f t="shared" si="1"/>
        <v>1231903</v>
      </c>
      <c r="H53" s="157" t="s">
        <v>470</v>
      </c>
    </row>
    <row r="54" spans="2:9" ht="12.75">
      <c r="B54" s="156">
        <v>315</v>
      </c>
      <c r="C54" s="141" t="s">
        <v>62</v>
      </c>
      <c r="D54" s="138">
        <v>305025</v>
      </c>
      <c r="E54" s="142">
        <v>2085343</v>
      </c>
      <c r="F54" s="142">
        <v>1764882</v>
      </c>
      <c r="G54" s="142">
        <f t="shared" si="1"/>
        <v>320461</v>
      </c>
      <c r="H54" s="157" t="s">
        <v>470</v>
      </c>
      <c r="I54" s="4"/>
    </row>
    <row r="55" spans="2:11" ht="12.75">
      <c r="B55" s="156">
        <v>316</v>
      </c>
      <c r="C55" s="141" t="s">
        <v>63</v>
      </c>
      <c r="D55" s="138">
        <v>301031</v>
      </c>
      <c r="E55" s="142">
        <v>8596234</v>
      </c>
      <c r="F55" s="142">
        <v>8703574</v>
      </c>
      <c r="G55" s="142">
        <f t="shared" si="1"/>
        <v>-107340</v>
      </c>
      <c r="H55" s="157" t="s">
        <v>471</v>
      </c>
      <c r="K55" s="4"/>
    </row>
    <row r="56" spans="2:9" ht="12.75">
      <c r="B56" s="156">
        <v>316</v>
      </c>
      <c r="C56" s="141" t="s">
        <v>64</v>
      </c>
      <c r="D56" s="138">
        <v>305029</v>
      </c>
      <c r="E56" s="142">
        <v>1891814</v>
      </c>
      <c r="F56" s="142">
        <v>1760376</v>
      </c>
      <c r="G56" s="142">
        <f t="shared" si="1"/>
        <v>131438</v>
      </c>
      <c r="H56" s="157" t="s">
        <v>471</v>
      </c>
      <c r="I56" s="4"/>
    </row>
    <row r="57" spans="2:8" ht="12.75">
      <c r="B57" s="156">
        <v>317</v>
      </c>
      <c r="C57" s="141" t="s">
        <v>65</v>
      </c>
      <c r="D57" s="138">
        <v>301053</v>
      </c>
      <c r="E57" s="142">
        <f>23708281+827625</f>
        <v>24535906</v>
      </c>
      <c r="F57" s="142">
        <f>22346335+167502</f>
        <v>22513837</v>
      </c>
      <c r="G57" s="142">
        <f t="shared" si="1"/>
        <v>2022069</v>
      </c>
      <c r="H57" s="157" t="s">
        <v>472</v>
      </c>
    </row>
    <row r="58" spans="2:8" ht="12.75">
      <c r="B58" s="156">
        <v>317</v>
      </c>
      <c r="C58" s="141" t="s">
        <v>251</v>
      </c>
      <c r="D58" s="138">
        <v>301054</v>
      </c>
      <c r="E58" s="142">
        <v>9317980</v>
      </c>
      <c r="F58" s="142">
        <v>8655376</v>
      </c>
      <c r="G58" s="142">
        <f t="shared" si="1"/>
        <v>662604</v>
      </c>
      <c r="H58" s="157" t="s">
        <v>472</v>
      </c>
    </row>
    <row r="59" spans="2:8" ht="12.75">
      <c r="B59" s="156">
        <v>317</v>
      </c>
      <c r="C59" s="141" t="s">
        <v>66</v>
      </c>
      <c r="D59" s="138">
        <v>305037</v>
      </c>
      <c r="E59" s="142">
        <v>2548209</v>
      </c>
      <c r="F59" s="142">
        <v>2728256</v>
      </c>
      <c r="G59" s="142">
        <f t="shared" si="1"/>
        <v>-180047</v>
      </c>
      <c r="H59" s="157" t="s">
        <v>472</v>
      </c>
    </row>
    <row r="60" spans="2:8" ht="12.75">
      <c r="B60" s="156">
        <v>317</v>
      </c>
      <c r="C60" s="141" t="s">
        <v>197</v>
      </c>
      <c r="D60" s="138">
        <v>305060</v>
      </c>
      <c r="E60" s="142">
        <v>1619558</v>
      </c>
      <c r="F60" s="142">
        <v>1767612</v>
      </c>
      <c r="G60" s="142">
        <f t="shared" si="1"/>
        <v>-148054</v>
      </c>
      <c r="H60" s="157" t="s">
        <v>472</v>
      </c>
    </row>
    <row r="61" spans="2:9" ht="12.75">
      <c r="B61" s="156">
        <v>317</v>
      </c>
      <c r="C61" s="141" t="s">
        <v>198</v>
      </c>
      <c r="D61" s="138">
        <v>305062</v>
      </c>
      <c r="E61" s="142">
        <v>508240</v>
      </c>
      <c r="F61" s="142">
        <v>227336</v>
      </c>
      <c r="G61" s="142">
        <f t="shared" si="1"/>
        <v>280904</v>
      </c>
      <c r="H61" s="157" t="s">
        <v>472</v>
      </c>
      <c r="I61" s="4"/>
    </row>
    <row r="62" spans="2:8" ht="12.75">
      <c r="B62" s="156">
        <v>319</v>
      </c>
      <c r="C62" s="141" t="s">
        <v>67</v>
      </c>
      <c r="D62" s="138">
        <v>301037</v>
      </c>
      <c r="E62" s="142">
        <v>7419467</v>
      </c>
      <c r="F62" s="142">
        <v>6873213</v>
      </c>
      <c r="G62" s="142">
        <f t="shared" si="1"/>
        <v>546254</v>
      </c>
      <c r="H62" s="157" t="s">
        <v>473</v>
      </c>
    </row>
    <row r="63" spans="2:9" ht="12.75">
      <c r="B63" s="156">
        <v>319</v>
      </c>
      <c r="C63" s="141" t="s">
        <v>68</v>
      </c>
      <c r="D63" s="138">
        <v>305033</v>
      </c>
      <c r="E63" s="142">
        <v>1695907</v>
      </c>
      <c r="F63" s="142">
        <v>1550697</v>
      </c>
      <c r="G63" s="142">
        <f t="shared" si="1"/>
        <v>145210</v>
      </c>
      <c r="H63" s="157" t="s">
        <v>473</v>
      </c>
      <c r="I63" s="4"/>
    </row>
    <row r="64" spans="2:8" ht="12.75">
      <c r="B64" s="156">
        <v>320</v>
      </c>
      <c r="C64" s="141" t="s">
        <v>69</v>
      </c>
      <c r="D64" s="138">
        <v>301033</v>
      </c>
      <c r="E64" s="142">
        <v>6546378</v>
      </c>
      <c r="F64" s="142">
        <v>6565890</v>
      </c>
      <c r="G64" s="142">
        <f t="shared" si="1"/>
        <v>-19512</v>
      </c>
      <c r="H64" s="157" t="s">
        <v>474</v>
      </c>
    </row>
    <row r="65" spans="2:11" ht="12.75">
      <c r="B65" s="156">
        <v>320</v>
      </c>
      <c r="C65" s="141" t="s">
        <v>199</v>
      </c>
      <c r="D65" s="138">
        <v>305031</v>
      </c>
      <c r="E65" s="142">
        <v>1750454</v>
      </c>
      <c r="F65" s="142">
        <v>1771802</v>
      </c>
      <c r="G65" s="142">
        <f t="shared" si="1"/>
        <v>-21348</v>
      </c>
      <c r="H65" s="157" t="s">
        <v>474</v>
      </c>
      <c r="I65" s="4"/>
      <c r="K65" s="4"/>
    </row>
    <row r="66" spans="2:8" ht="12.75">
      <c r="B66" s="156">
        <v>321</v>
      </c>
      <c r="C66" s="141" t="s">
        <v>70</v>
      </c>
      <c r="D66" s="138">
        <v>301039</v>
      </c>
      <c r="E66" s="142">
        <v>13538942</v>
      </c>
      <c r="F66" s="142">
        <v>13696727</v>
      </c>
      <c r="G66" s="142">
        <f t="shared" si="1"/>
        <v>-157785</v>
      </c>
      <c r="H66" s="157" t="s">
        <v>600</v>
      </c>
    </row>
    <row r="67" spans="2:9" ht="12.75">
      <c r="B67" s="156">
        <v>321</v>
      </c>
      <c r="C67" s="141" t="s">
        <v>71</v>
      </c>
      <c r="D67" s="138">
        <v>301042</v>
      </c>
      <c r="E67" s="142">
        <v>10765131</v>
      </c>
      <c r="F67" s="142">
        <v>11166039</v>
      </c>
      <c r="G67" s="142">
        <f t="shared" si="1"/>
        <v>-400908</v>
      </c>
      <c r="H67" s="157" t="s">
        <v>600</v>
      </c>
      <c r="I67" s="4"/>
    </row>
    <row r="68" spans="2:9" ht="12.75">
      <c r="B68" s="156">
        <v>321</v>
      </c>
      <c r="C68" s="141" t="s">
        <v>72</v>
      </c>
      <c r="D68" s="138">
        <v>305035</v>
      </c>
      <c r="E68" s="142">
        <v>2474142</v>
      </c>
      <c r="F68" s="142">
        <v>2211068</v>
      </c>
      <c r="G68" s="142">
        <f t="shared" si="1"/>
        <v>263074</v>
      </c>
      <c r="H68" s="157" t="s">
        <v>600</v>
      </c>
      <c r="I68" s="4"/>
    </row>
    <row r="69" spans="2:8" ht="12.75">
      <c r="B69" s="156">
        <v>322</v>
      </c>
      <c r="C69" s="141" t="s">
        <v>342</v>
      </c>
      <c r="D69" s="138">
        <v>301055</v>
      </c>
      <c r="E69" s="142">
        <f>28573925+79430</f>
        <v>28653355</v>
      </c>
      <c r="F69" s="142">
        <v>27921379</v>
      </c>
      <c r="G69" s="142">
        <f t="shared" si="1"/>
        <v>731976</v>
      </c>
      <c r="H69" s="157" t="s">
        <v>475</v>
      </c>
    </row>
    <row r="70" spans="2:9" ht="12.75">
      <c r="B70" s="156">
        <v>322</v>
      </c>
      <c r="C70" s="141" t="s">
        <v>343</v>
      </c>
      <c r="D70" s="138">
        <v>305051</v>
      </c>
      <c r="E70" s="142">
        <v>6180318</v>
      </c>
      <c r="F70" s="142">
        <v>5453522</v>
      </c>
      <c r="G70" s="142">
        <f t="shared" si="1"/>
        <v>726796</v>
      </c>
      <c r="H70" s="157" t="s">
        <v>475</v>
      </c>
      <c r="I70" s="4"/>
    </row>
    <row r="71" spans="2:8" ht="12.75">
      <c r="B71" s="156">
        <v>324</v>
      </c>
      <c r="C71" s="141" t="s">
        <v>73</v>
      </c>
      <c r="D71" s="138">
        <v>301059</v>
      </c>
      <c r="E71" s="142">
        <v>7640956</v>
      </c>
      <c r="F71" s="142">
        <v>6971099</v>
      </c>
      <c r="G71" s="142">
        <f t="shared" si="1"/>
        <v>669857</v>
      </c>
      <c r="H71" s="157" t="s">
        <v>476</v>
      </c>
    </row>
    <row r="72" spans="2:9" ht="12.75">
      <c r="B72" s="156">
        <v>324</v>
      </c>
      <c r="C72" s="141" t="s">
        <v>74</v>
      </c>
      <c r="D72" s="138">
        <v>305053</v>
      </c>
      <c r="E72" s="142">
        <v>2131297</v>
      </c>
      <c r="F72" s="142">
        <v>1641396</v>
      </c>
      <c r="G72" s="142">
        <f t="shared" si="1"/>
        <v>489901</v>
      </c>
      <c r="H72" s="157" t="s">
        <v>476</v>
      </c>
      <c r="I72" s="4"/>
    </row>
    <row r="73" spans="2:9" ht="12.75">
      <c r="B73" s="156">
        <v>325</v>
      </c>
      <c r="C73" s="141" t="s">
        <v>75</v>
      </c>
      <c r="D73" s="138">
        <v>378001</v>
      </c>
      <c r="E73" s="142">
        <v>10173194</v>
      </c>
      <c r="F73" s="142">
        <v>9863177</v>
      </c>
      <c r="G73" s="142">
        <f t="shared" si="1"/>
        <v>310017</v>
      </c>
      <c r="H73" s="157" t="s">
        <v>493</v>
      </c>
      <c r="I73" s="4"/>
    </row>
    <row r="74" spans="2:8" ht="12.75">
      <c r="B74" s="156"/>
      <c r="C74" s="141"/>
      <c r="D74" s="138"/>
      <c r="E74" s="142"/>
      <c r="F74" s="142"/>
      <c r="G74" s="142"/>
      <c r="H74" s="157"/>
    </row>
    <row r="75" spans="2:8" ht="12.75">
      <c r="B75" s="156">
        <v>110</v>
      </c>
      <c r="C75" s="141" t="s">
        <v>76</v>
      </c>
      <c r="D75" s="138" t="s">
        <v>603</v>
      </c>
      <c r="E75" s="142">
        <f>61566332+3638917</f>
        <v>65205249</v>
      </c>
      <c r="F75" s="142">
        <f>43571533+883507</f>
        <v>44455040</v>
      </c>
      <c r="G75" s="142">
        <f aca="true" t="shared" si="2" ref="G75:G82">E75-F75</f>
        <v>20750209</v>
      </c>
      <c r="H75" s="157" t="s">
        <v>554</v>
      </c>
    </row>
    <row r="76" spans="2:8" ht="15" customHeight="1">
      <c r="B76" s="156">
        <v>109</v>
      </c>
      <c r="C76" s="141" t="s">
        <v>77</v>
      </c>
      <c r="D76" s="205" t="s">
        <v>604</v>
      </c>
      <c r="E76" s="141">
        <f>5750893+247370</f>
        <v>5998263</v>
      </c>
      <c r="F76" s="141">
        <f>4780687-151872</f>
        <v>4628815</v>
      </c>
      <c r="G76" s="142">
        <f t="shared" si="2"/>
        <v>1369448</v>
      </c>
      <c r="H76" s="157" t="s">
        <v>555</v>
      </c>
    </row>
    <row r="77" spans="2:8" ht="15" customHeight="1">
      <c r="B77" s="156">
        <v>107</v>
      </c>
      <c r="C77" s="141" t="s">
        <v>749</v>
      </c>
      <c r="D77" s="138">
        <v>375035</v>
      </c>
      <c r="E77" s="141">
        <v>116847</v>
      </c>
      <c r="F77" s="141">
        <v>103152</v>
      </c>
      <c r="G77" s="142">
        <f t="shared" si="2"/>
        <v>13695</v>
      </c>
      <c r="H77" s="157" t="s">
        <v>750</v>
      </c>
    </row>
    <row r="78" spans="2:8" ht="12.75">
      <c r="B78" s="156">
        <v>601</v>
      </c>
      <c r="C78" s="141" t="s">
        <v>144</v>
      </c>
      <c r="D78" s="138">
        <v>306001</v>
      </c>
      <c r="E78" s="143">
        <v>1088730</v>
      </c>
      <c r="F78" s="143">
        <v>866832</v>
      </c>
      <c r="G78" s="142">
        <f t="shared" si="2"/>
        <v>221898</v>
      </c>
      <c r="H78" s="162" t="s">
        <v>605</v>
      </c>
    </row>
    <row r="79" spans="2:10" ht="28.5" customHeight="1">
      <c r="B79" s="160">
        <v>605</v>
      </c>
      <c r="C79" s="149" t="s">
        <v>209</v>
      </c>
      <c r="D79" s="138">
        <v>489005</v>
      </c>
      <c r="E79" s="142">
        <v>6971289</v>
      </c>
      <c r="F79" s="142">
        <v>6949999</v>
      </c>
      <c r="G79" s="142">
        <f t="shared" si="2"/>
        <v>21290</v>
      </c>
      <c r="H79" s="157" t="s">
        <v>554</v>
      </c>
      <c r="J79" s="4"/>
    </row>
    <row r="80" spans="2:10" ht="30" customHeight="1">
      <c r="B80" s="160">
        <v>605</v>
      </c>
      <c r="C80" s="147" t="s">
        <v>744</v>
      </c>
      <c r="D80" s="205" t="s">
        <v>79</v>
      </c>
      <c r="E80" s="142">
        <f>131124668+309772-E79</f>
        <v>124463151</v>
      </c>
      <c r="F80" s="142">
        <f>124048710+125285-F79</f>
        <v>117223996</v>
      </c>
      <c r="G80" s="142">
        <f t="shared" si="2"/>
        <v>7239155</v>
      </c>
      <c r="H80" s="157" t="s">
        <v>554</v>
      </c>
      <c r="I80" s="4"/>
      <c r="J80" s="4"/>
    </row>
    <row r="81" spans="2:10" ht="30" customHeight="1">
      <c r="B81" s="160">
        <v>605</v>
      </c>
      <c r="C81" s="147" t="s">
        <v>755</v>
      </c>
      <c r="D81" s="205"/>
      <c r="E81" s="142"/>
      <c r="F81" s="142"/>
      <c r="G81" s="223">
        <v>-2849869</v>
      </c>
      <c r="H81" s="157" t="s">
        <v>554</v>
      </c>
      <c r="I81" s="4"/>
      <c r="J81" s="4"/>
    </row>
    <row r="82" spans="2:8" ht="12.75">
      <c r="B82" s="156">
        <v>606</v>
      </c>
      <c r="C82" s="141" t="s">
        <v>80</v>
      </c>
      <c r="D82" s="138">
        <v>304001</v>
      </c>
      <c r="E82" s="142">
        <v>14284794</v>
      </c>
      <c r="F82" s="142">
        <v>13428236</v>
      </c>
      <c r="G82" s="142">
        <f t="shared" si="2"/>
        <v>856558</v>
      </c>
      <c r="H82" s="161" t="s">
        <v>492</v>
      </c>
    </row>
    <row r="83" spans="2:8" ht="18" customHeight="1">
      <c r="B83" s="163">
        <v>608</v>
      </c>
      <c r="C83" s="148" t="s">
        <v>81</v>
      </c>
      <c r="D83" s="150" t="s">
        <v>252</v>
      </c>
      <c r="E83" s="169">
        <v>21716089</v>
      </c>
      <c r="F83" s="169">
        <v>20549336</v>
      </c>
      <c r="G83" s="142">
        <v>1166753</v>
      </c>
      <c r="H83" s="161" t="s">
        <v>601</v>
      </c>
    </row>
    <row r="84" spans="2:8" ht="12.75">
      <c r="B84" s="156">
        <v>612</v>
      </c>
      <c r="C84" s="141" t="s">
        <v>82</v>
      </c>
      <c r="D84" s="138">
        <v>308005</v>
      </c>
      <c r="E84" s="142">
        <v>4670174</v>
      </c>
      <c r="F84" s="142">
        <v>4235296</v>
      </c>
      <c r="G84" s="142">
        <f>E84-F84</f>
        <v>434878</v>
      </c>
      <c r="H84" s="157" t="s">
        <v>494</v>
      </c>
    </row>
    <row r="85" spans="2:9" ht="12.75">
      <c r="B85" s="156">
        <v>612</v>
      </c>
      <c r="C85" s="141" t="s">
        <v>83</v>
      </c>
      <c r="D85" s="138">
        <v>523005</v>
      </c>
      <c r="E85" s="142">
        <v>23447379</v>
      </c>
      <c r="F85" s="142">
        <v>22641939</v>
      </c>
      <c r="G85" s="142">
        <f>E85-F85</f>
        <v>805440</v>
      </c>
      <c r="H85" s="157" t="s">
        <v>494</v>
      </c>
      <c r="I85" s="4"/>
    </row>
    <row r="86" spans="2:9" ht="12.75">
      <c r="B86" s="156">
        <v>612</v>
      </c>
      <c r="C86" s="146" t="s">
        <v>344</v>
      </c>
      <c r="D86" s="138">
        <v>301061</v>
      </c>
      <c r="E86" s="142">
        <v>2303269</v>
      </c>
      <c r="F86" s="142">
        <v>2061749</v>
      </c>
      <c r="G86" s="142">
        <f>E86-F86</f>
        <v>241520</v>
      </c>
      <c r="H86" s="161" t="s">
        <v>494</v>
      </c>
      <c r="I86" s="4"/>
    </row>
    <row r="87" spans="2:9" ht="12.75">
      <c r="B87" s="156">
        <v>329</v>
      </c>
      <c r="C87" s="146" t="s">
        <v>345</v>
      </c>
      <c r="D87" s="138">
        <v>346005</v>
      </c>
      <c r="E87" s="142">
        <v>5085324</v>
      </c>
      <c r="F87" s="142">
        <v>4478289</v>
      </c>
      <c r="G87" s="142">
        <f>E87-F87</f>
        <v>607035</v>
      </c>
      <c r="H87" s="161" t="s">
        <v>495</v>
      </c>
      <c r="I87" s="4"/>
    </row>
    <row r="88" spans="2:8" ht="12.75">
      <c r="B88" s="156"/>
      <c r="C88" s="141"/>
      <c r="D88" s="138"/>
      <c r="E88" s="142"/>
      <c r="F88" s="142"/>
      <c r="G88" s="142"/>
      <c r="H88" s="157"/>
    </row>
    <row r="89" spans="2:8" ht="13.8" thickBot="1">
      <c r="B89" s="164" t="s">
        <v>756</v>
      </c>
      <c r="C89" s="165"/>
      <c r="D89" s="166"/>
      <c r="E89" s="167">
        <f>SUM(E9:E88)</f>
        <v>869542264</v>
      </c>
      <c r="F89" s="167">
        <f>SUM(F9:F88)</f>
        <v>815604151</v>
      </c>
      <c r="G89" s="167">
        <f>SUM(G9:G87)</f>
        <v>51088244</v>
      </c>
      <c r="H89" s="168"/>
    </row>
    <row r="90" spans="5:8" s="222" customFormat="1" ht="12.75">
      <c r="E90" s="224"/>
      <c r="F90" s="224"/>
      <c r="G90" s="224"/>
      <c r="H90" s="14"/>
    </row>
    <row r="91" spans="4:8" ht="12.75">
      <c r="D91" s="229" t="s">
        <v>757</v>
      </c>
      <c r="E91" s="229"/>
      <c r="F91" s="229"/>
      <c r="G91" s="225">
        <v>-1410576</v>
      </c>
      <c r="H91" s="14"/>
    </row>
    <row r="93" spans="4:7" ht="13.8" thickBot="1">
      <c r="D93" s="229" t="s">
        <v>758</v>
      </c>
      <c r="E93" s="229"/>
      <c r="F93" s="229"/>
      <c r="G93" s="226">
        <f>SUM(G89:G91)</f>
        <v>49677668</v>
      </c>
    </row>
    <row r="94" ht="13.8" thickTop="1"/>
  </sheetData>
  <mergeCells count="2">
    <mergeCell ref="D91:F91"/>
    <mergeCell ref="D93:F93"/>
  </mergeCells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J31"/>
  <sheetViews>
    <sheetView workbookViewId="0" topLeftCell="A1">
      <pane ySplit="6" topLeftCell="A7" activePane="bottomLeft" state="frozen"/>
      <selection pane="topLeft" activeCell="E8" sqref="E8"/>
      <selection pane="bottomLeft" activeCell="E8" sqref="E8"/>
    </sheetView>
  </sheetViews>
  <sheetFormatPr defaultColWidth="9.140625" defaultRowHeight="12.75"/>
  <cols>
    <col min="1" max="1" width="2.7109375" style="0" customWidth="1"/>
    <col min="2" max="2" width="4.00390625" style="0" customWidth="1"/>
    <col min="3" max="3" width="32.57421875" style="0" customWidth="1"/>
    <col min="4" max="4" width="11.57421875" style="0" customWidth="1"/>
    <col min="5" max="5" width="11.7109375" style="0" customWidth="1"/>
    <col min="6" max="6" width="12.421875" style="0" customWidth="1"/>
    <col min="7" max="7" width="13.28125" style="0" customWidth="1"/>
    <col min="8" max="8" width="11.28125" style="5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7"/>
    </row>
    <row r="4" spans="2:3" ht="17.4">
      <c r="B4" s="42" t="s">
        <v>11</v>
      </c>
      <c r="C4" s="2"/>
    </row>
    <row r="5" ht="17.4">
      <c r="B5" s="42" t="s">
        <v>15</v>
      </c>
    </row>
    <row r="6" spans="2:8" s="1" customFormat="1" ht="58.35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8.2" customHeight="1">
      <c r="G7" s="48" t="s">
        <v>20</v>
      </c>
    </row>
    <row r="8" spans="2:8" ht="12.75">
      <c r="B8" s="1" t="s">
        <v>21</v>
      </c>
      <c r="H8"/>
    </row>
    <row r="9" spans="2:8" ht="12.75">
      <c r="B9" t="s">
        <v>84</v>
      </c>
      <c r="D9" s="134" t="s">
        <v>323</v>
      </c>
      <c r="E9" s="4">
        <v>22435984</v>
      </c>
      <c r="F9" s="4">
        <v>22329404</v>
      </c>
      <c r="G9" s="4">
        <f>E9-F9</f>
        <v>106580</v>
      </c>
      <c r="H9" s="14" t="s">
        <v>580</v>
      </c>
    </row>
    <row r="10" spans="2:10" ht="12.75">
      <c r="B10" t="s">
        <v>236</v>
      </c>
      <c r="D10" t="s">
        <v>237</v>
      </c>
      <c r="E10" s="4">
        <v>6210482</v>
      </c>
      <c r="F10" s="4">
        <v>5873364</v>
      </c>
      <c r="G10" s="4">
        <f>E10-F10</f>
        <v>337118</v>
      </c>
      <c r="H10" s="14" t="s">
        <v>581</v>
      </c>
      <c r="J10" s="4"/>
    </row>
    <row r="11" spans="2:10" ht="12.75">
      <c r="B11" t="s">
        <v>1</v>
      </c>
      <c r="E11" s="4"/>
      <c r="F11" s="4"/>
      <c r="G11" s="4"/>
      <c r="H11" s="14"/>
      <c r="J11" s="4"/>
    </row>
    <row r="12" spans="3:10" ht="12.75">
      <c r="C12" t="s">
        <v>582</v>
      </c>
      <c r="D12" t="s">
        <v>586</v>
      </c>
      <c r="E12" s="4">
        <v>1900850</v>
      </c>
      <c r="F12" s="4">
        <v>1232233</v>
      </c>
      <c r="G12" s="4">
        <f>E12-F12</f>
        <v>668617</v>
      </c>
      <c r="H12" s="14" t="s">
        <v>583</v>
      </c>
      <c r="J12" s="4"/>
    </row>
    <row r="13" spans="3:10" ht="12.75">
      <c r="C13" t="s">
        <v>584</v>
      </c>
      <c r="D13" t="s">
        <v>587</v>
      </c>
      <c r="E13" s="4">
        <v>31940906</v>
      </c>
      <c r="F13" s="4">
        <v>31520459</v>
      </c>
      <c r="G13" s="4">
        <f>E13-F13</f>
        <v>420447</v>
      </c>
      <c r="H13" s="14" t="s">
        <v>583</v>
      </c>
      <c r="J13" s="4"/>
    </row>
    <row r="14" spans="3:10" ht="12.75">
      <c r="C14" t="s">
        <v>585</v>
      </c>
      <c r="D14" t="s">
        <v>588</v>
      </c>
      <c r="E14" s="4">
        <v>9070409</v>
      </c>
      <c r="F14" s="4">
        <v>8404336</v>
      </c>
      <c r="G14" s="4">
        <f>E14-F14</f>
        <v>666073</v>
      </c>
      <c r="H14" s="14" t="s">
        <v>583</v>
      </c>
      <c r="J14" s="4"/>
    </row>
    <row r="15" spans="3:10" ht="12.75">
      <c r="C15" t="s">
        <v>590</v>
      </c>
      <c r="D15" t="s">
        <v>589</v>
      </c>
      <c r="E15" s="4">
        <v>1183553</v>
      </c>
      <c r="F15" s="4">
        <v>1195416</v>
      </c>
      <c r="G15" s="4">
        <f>E15-F15</f>
        <v>-11863</v>
      </c>
      <c r="H15" s="14" t="s">
        <v>583</v>
      </c>
      <c r="J15" s="4"/>
    </row>
    <row r="16" spans="3:10" ht="12.75">
      <c r="C16" t="s">
        <v>591</v>
      </c>
      <c r="D16" t="s">
        <v>592</v>
      </c>
      <c r="E16" s="4">
        <v>482430</v>
      </c>
      <c r="F16" s="4">
        <v>413206</v>
      </c>
      <c r="G16" s="4">
        <f>E16-F16</f>
        <v>69224</v>
      </c>
      <c r="H16" s="14" t="s">
        <v>583</v>
      </c>
      <c r="J16" s="4"/>
    </row>
    <row r="17" spans="5:10" ht="12.75">
      <c r="E17" s="4"/>
      <c r="F17" s="4"/>
      <c r="G17" s="4"/>
      <c r="H17" s="14"/>
      <c r="J17" s="4"/>
    </row>
    <row r="18" spans="2:10" ht="12.75">
      <c r="B18" s="130" t="s">
        <v>186</v>
      </c>
      <c r="E18" s="4">
        <v>1370661</v>
      </c>
      <c r="F18" s="4">
        <v>1321895</v>
      </c>
      <c r="G18" s="4">
        <f>E18-F18</f>
        <v>48766</v>
      </c>
      <c r="H18" s="14"/>
      <c r="J18" s="4"/>
    </row>
    <row r="19" spans="5:10" ht="12.75">
      <c r="E19" s="4"/>
      <c r="F19" s="4"/>
      <c r="G19" s="4"/>
      <c r="H19" s="14"/>
      <c r="J19" s="4"/>
    </row>
    <row r="20" spans="2:10" ht="12.75">
      <c r="B20" s="1" t="s">
        <v>148</v>
      </c>
      <c r="E20" s="4"/>
      <c r="F20" s="4"/>
      <c r="G20" s="4"/>
      <c r="H20" s="14"/>
      <c r="J20" s="4"/>
    </row>
    <row r="21" spans="2:8" ht="12.75">
      <c r="B21" s="21" t="s">
        <v>324</v>
      </c>
      <c r="C21" s="21"/>
      <c r="D21" t="s">
        <v>325</v>
      </c>
      <c r="E21" s="4">
        <v>130000</v>
      </c>
      <c r="F21" s="4">
        <v>54448</v>
      </c>
      <c r="G21" s="4">
        <f>E21-F21</f>
        <v>75552</v>
      </c>
      <c r="H21" s="14" t="s">
        <v>583</v>
      </c>
    </row>
    <row r="22" spans="2:8" ht="12.75">
      <c r="B22" s="21"/>
      <c r="C22" s="21"/>
      <c r="E22" s="4"/>
      <c r="F22" s="4"/>
      <c r="G22" s="4"/>
      <c r="H22" s="14"/>
    </row>
    <row r="23" spans="2:8" ht="12.75">
      <c r="B23" s="1" t="s">
        <v>10</v>
      </c>
      <c r="C23" s="1"/>
      <c r="D23" s="1"/>
      <c r="E23" s="15">
        <f>SUM(E9:E21)</f>
        <v>74725275</v>
      </c>
      <c r="F23" s="15">
        <f>SUM(F9:F21)</f>
        <v>72344761</v>
      </c>
      <c r="G23" s="15">
        <f>SUM(G9:G21)</f>
        <v>2380514</v>
      </c>
      <c r="H23" s="182"/>
    </row>
    <row r="24" spans="5:8" ht="12" customHeight="1">
      <c r="E24" s="4"/>
      <c r="F24" s="4"/>
      <c r="G24" s="4"/>
      <c r="H24" s="183"/>
    </row>
    <row r="25" spans="2:8" ht="12.75">
      <c r="B25" s="1" t="s">
        <v>352</v>
      </c>
      <c r="C25" s="1"/>
      <c r="D25" s="1"/>
      <c r="E25" s="15"/>
      <c r="F25" s="15"/>
      <c r="G25" s="26">
        <f>G23</f>
        <v>2380514</v>
      </c>
      <c r="H25" s="182"/>
    </row>
    <row r="26" spans="2:9" ht="12.75">
      <c r="B26" s="28"/>
      <c r="E26" s="4"/>
      <c r="F26" s="4"/>
      <c r="G26" s="4"/>
      <c r="H26" s="4"/>
      <c r="I26" s="4"/>
    </row>
    <row r="27" ht="12.75">
      <c r="G27" s="4"/>
    </row>
    <row r="28" ht="12.75">
      <c r="H28"/>
    </row>
    <row r="29" spans="7:8" ht="12.75">
      <c r="G29" s="4"/>
      <c r="H29"/>
    </row>
    <row r="31" ht="12.75">
      <c r="G31" s="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N75"/>
  <sheetViews>
    <sheetView workbookViewId="0" topLeftCell="A1">
      <pane ySplit="7" topLeftCell="A57" activePane="bottomLeft" state="frozen"/>
      <selection pane="topLeft" activeCell="E8" sqref="E8"/>
      <selection pane="bottomLeft" activeCell="E76" sqref="E76"/>
    </sheetView>
  </sheetViews>
  <sheetFormatPr defaultColWidth="9.140625" defaultRowHeight="12.75"/>
  <cols>
    <col min="1" max="1" width="2.28125" style="0" customWidth="1"/>
    <col min="2" max="2" width="4.00390625" style="0" customWidth="1"/>
    <col min="3" max="3" width="33.57421875" style="0" customWidth="1"/>
    <col min="4" max="4" width="9.28125" style="27" customWidth="1"/>
    <col min="5" max="5" width="12.421875" style="0" customWidth="1"/>
    <col min="6" max="6" width="11.7109375" style="0" customWidth="1"/>
    <col min="7" max="7" width="13.28125" style="0" customWidth="1"/>
    <col min="8" max="8" width="10.00390625" style="5" customWidth="1"/>
    <col min="9" max="10" width="9.140625" style="0" hidden="1" customWidth="1"/>
    <col min="11" max="11" width="9.57421875" style="0" hidden="1" customWidth="1"/>
    <col min="12" max="12" width="10.28125" style="0" hidden="1" customWidth="1"/>
    <col min="13" max="15" width="9.140625" style="0" hidden="1" customWidth="1"/>
  </cols>
  <sheetData>
    <row r="1" ht="13.8" thickBot="1"/>
    <row r="2" spans="2:10" ht="25.2" thickBot="1">
      <c r="B2" s="230" t="str">
        <f>Total!B1</f>
        <v>Budgetoverførsler fra 2013 til 2014</v>
      </c>
      <c r="C2" s="231"/>
      <c r="D2" s="231"/>
      <c r="E2" s="231"/>
      <c r="F2" s="231"/>
      <c r="G2" s="231"/>
      <c r="H2" s="232"/>
      <c r="I2" s="56"/>
      <c r="J2" s="56"/>
    </row>
    <row r="4" spans="2:3" ht="17.4">
      <c r="B4" s="42" t="s">
        <v>26</v>
      </c>
      <c r="C4" s="2"/>
    </row>
    <row r="5" ht="17.4">
      <c r="B5" s="42" t="s">
        <v>15</v>
      </c>
    </row>
    <row r="6" spans="2:14" s="1" customFormat="1" ht="63" customHeight="1">
      <c r="B6" s="61" t="s">
        <v>355</v>
      </c>
      <c r="C6" s="61"/>
      <c r="D6" s="64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  <c r="I6" s="59"/>
      <c r="J6" s="59"/>
      <c r="K6" s="17"/>
      <c r="N6" s="185"/>
    </row>
    <row r="7" ht="26.1" customHeight="1">
      <c r="G7" s="48" t="s">
        <v>20</v>
      </c>
    </row>
    <row r="8" spans="1:8" ht="12.75">
      <c r="A8" s="71"/>
      <c r="B8" s="74" t="s">
        <v>21</v>
      </c>
      <c r="C8" s="71"/>
      <c r="D8" s="72"/>
      <c r="E8" s="71"/>
      <c r="F8" s="71"/>
      <c r="G8" s="71"/>
      <c r="H8" s="73"/>
    </row>
    <row r="9" spans="1:8" ht="12.75">
      <c r="A9" s="71"/>
      <c r="B9" s="75">
        <v>103</v>
      </c>
      <c r="C9" s="76" t="s">
        <v>357</v>
      </c>
      <c r="D9" s="77">
        <v>53312</v>
      </c>
      <c r="E9" s="78">
        <v>186840</v>
      </c>
      <c r="F9" s="78">
        <v>150821</v>
      </c>
      <c r="G9" s="78">
        <v>0</v>
      </c>
      <c r="H9" s="79" t="s">
        <v>356</v>
      </c>
    </row>
    <row r="10" spans="1:8" ht="12.75">
      <c r="A10" s="71"/>
      <c r="B10" s="80">
        <v>105</v>
      </c>
      <c r="C10" s="81" t="s">
        <v>170</v>
      </c>
      <c r="D10" s="82" t="s">
        <v>171</v>
      </c>
      <c r="E10" s="83">
        <v>4681260</v>
      </c>
      <c r="F10" s="83">
        <v>4332708</v>
      </c>
      <c r="G10" s="83">
        <f>E10-F10</f>
        <v>348552</v>
      </c>
      <c r="H10" s="84" t="s">
        <v>358</v>
      </c>
    </row>
    <row r="11" spans="1:8" ht="12.75">
      <c r="A11" s="71"/>
      <c r="B11" s="101">
        <v>105</v>
      </c>
      <c r="C11" s="71" t="s">
        <v>392</v>
      </c>
      <c r="D11" s="72"/>
      <c r="E11" s="104"/>
      <c r="F11" s="104"/>
      <c r="G11" s="104">
        <v>114489</v>
      </c>
      <c r="H11" s="112" t="s">
        <v>358</v>
      </c>
    </row>
    <row r="12" spans="1:8" ht="12.75">
      <c r="A12" s="71"/>
      <c r="B12" s="85"/>
      <c r="C12" s="86" t="s">
        <v>391</v>
      </c>
      <c r="D12" s="87"/>
      <c r="E12" s="88"/>
      <c r="F12" s="88"/>
      <c r="G12" s="88">
        <v>-114489</v>
      </c>
      <c r="H12" s="89" t="s">
        <v>358</v>
      </c>
    </row>
    <row r="13" spans="1:8" ht="12.75">
      <c r="A13" s="71"/>
      <c r="B13" s="80">
        <v>401</v>
      </c>
      <c r="C13" s="81" t="s">
        <v>143</v>
      </c>
      <c r="D13" s="82" t="s">
        <v>222</v>
      </c>
      <c r="E13" s="83">
        <v>5151018</v>
      </c>
      <c r="F13" s="83">
        <v>4676325</v>
      </c>
      <c r="G13" s="83">
        <f>E13-F13</f>
        <v>474693</v>
      </c>
      <c r="H13" s="84" t="s">
        <v>359</v>
      </c>
    </row>
    <row r="14" spans="1:8" ht="12.75">
      <c r="A14" s="71"/>
      <c r="B14" s="85">
        <v>401</v>
      </c>
      <c r="C14" s="90" t="s">
        <v>391</v>
      </c>
      <c r="D14" s="87"/>
      <c r="E14" s="88"/>
      <c r="F14" s="88"/>
      <c r="G14" s="88">
        <v>-217142</v>
      </c>
      <c r="H14" s="89" t="s">
        <v>359</v>
      </c>
    </row>
    <row r="15" spans="1:8" ht="12.75">
      <c r="A15" s="71"/>
      <c r="B15" s="101">
        <v>401</v>
      </c>
      <c r="C15" s="118" t="s">
        <v>390</v>
      </c>
      <c r="D15" s="120"/>
      <c r="E15" s="104"/>
      <c r="F15" s="104"/>
      <c r="G15" s="104">
        <v>80800</v>
      </c>
      <c r="H15" s="112" t="s">
        <v>359</v>
      </c>
    </row>
    <row r="16" spans="1:8" ht="12.75">
      <c r="A16" s="71"/>
      <c r="B16" s="80">
        <v>402</v>
      </c>
      <c r="C16" s="91" t="s">
        <v>86</v>
      </c>
      <c r="D16" s="82" t="s">
        <v>163</v>
      </c>
      <c r="E16" s="83">
        <v>20558642</v>
      </c>
      <c r="F16" s="83">
        <v>20016430</v>
      </c>
      <c r="G16" s="83">
        <f>E16-F16</f>
        <v>542212</v>
      </c>
      <c r="H16" s="84" t="s">
        <v>360</v>
      </c>
    </row>
    <row r="17" spans="1:8" ht="12.75">
      <c r="A17" s="71"/>
      <c r="B17" s="80"/>
      <c r="C17" s="91"/>
      <c r="D17" s="82"/>
      <c r="E17" s="83"/>
      <c r="F17" s="83"/>
      <c r="G17" s="83"/>
      <c r="H17" s="84"/>
    </row>
    <row r="18" spans="1:11" ht="12.75">
      <c r="A18" s="71"/>
      <c r="B18" s="80">
        <v>403</v>
      </c>
      <c r="C18" s="92" t="s">
        <v>172</v>
      </c>
      <c r="D18" s="82">
        <v>532</v>
      </c>
      <c r="E18" s="83">
        <v>335660</v>
      </c>
      <c r="F18" s="83">
        <v>195722</v>
      </c>
      <c r="G18" s="83">
        <f>E18-F18</f>
        <v>139938</v>
      </c>
      <c r="H18" s="84" t="s">
        <v>361</v>
      </c>
      <c r="I18" s="38"/>
      <c r="J18" s="38"/>
      <c r="K18" s="4"/>
    </row>
    <row r="19" spans="1:8" ht="23.25" customHeight="1">
      <c r="A19" s="71"/>
      <c r="B19" s="85">
        <v>403</v>
      </c>
      <c r="C19" s="90" t="s">
        <v>347</v>
      </c>
      <c r="D19" s="93">
        <v>532</v>
      </c>
      <c r="E19" s="88"/>
      <c r="F19" s="88"/>
      <c r="G19" s="88">
        <v>-123155</v>
      </c>
      <c r="H19" s="89"/>
    </row>
    <row r="20" spans="1:11" ht="12.75">
      <c r="A20" s="71"/>
      <c r="B20" s="85">
        <v>403</v>
      </c>
      <c r="C20" s="94" t="s">
        <v>173</v>
      </c>
      <c r="D20" s="93">
        <v>532</v>
      </c>
      <c r="E20" s="88">
        <v>4117712</v>
      </c>
      <c r="F20" s="88">
        <v>3217767</v>
      </c>
      <c r="G20" s="88">
        <f>E20-F20</f>
        <v>899945</v>
      </c>
      <c r="H20" s="89" t="s">
        <v>363</v>
      </c>
      <c r="I20" s="38"/>
      <c r="J20" s="38"/>
      <c r="K20" s="4"/>
    </row>
    <row r="21" spans="1:11" ht="26.4">
      <c r="A21" s="71"/>
      <c r="B21" s="101">
        <v>403</v>
      </c>
      <c r="C21" s="102" t="s">
        <v>364</v>
      </c>
      <c r="D21" s="72"/>
      <c r="E21" s="104"/>
      <c r="F21" s="104"/>
      <c r="G21" s="104">
        <v>95348</v>
      </c>
      <c r="H21" s="112" t="s">
        <v>363</v>
      </c>
      <c r="I21" s="38"/>
      <c r="J21" s="38"/>
      <c r="K21" s="4"/>
    </row>
    <row r="22" spans="1:8" ht="12.75">
      <c r="A22" s="71"/>
      <c r="B22" s="80">
        <v>404</v>
      </c>
      <c r="C22" s="92" t="s">
        <v>174</v>
      </c>
      <c r="D22" s="82">
        <v>532</v>
      </c>
      <c r="E22" s="83">
        <v>3242715</v>
      </c>
      <c r="F22" s="83">
        <v>-62106</v>
      </c>
      <c r="G22" s="83">
        <f>E22-F22</f>
        <v>3304821</v>
      </c>
      <c r="H22" s="84" t="s">
        <v>365</v>
      </c>
    </row>
    <row r="23" spans="1:12" ht="23.25" customHeight="1">
      <c r="A23" s="71"/>
      <c r="B23" s="85">
        <v>404</v>
      </c>
      <c r="C23" s="90" t="s">
        <v>261</v>
      </c>
      <c r="D23" s="93">
        <v>532</v>
      </c>
      <c r="E23" s="88">
        <v>0</v>
      </c>
      <c r="F23" s="88">
        <v>0</v>
      </c>
      <c r="G23" s="88">
        <v>-1350007</v>
      </c>
      <c r="H23" s="89" t="s">
        <v>365</v>
      </c>
      <c r="L23" s="4"/>
    </row>
    <row r="24" spans="1:8" ht="12.75">
      <c r="A24" s="71"/>
      <c r="B24" s="80">
        <v>406</v>
      </c>
      <c r="C24" s="92" t="s">
        <v>175</v>
      </c>
      <c r="D24" s="97">
        <v>532029</v>
      </c>
      <c r="E24" s="83">
        <v>18186770</v>
      </c>
      <c r="F24" s="83">
        <v>18343180</v>
      </c>
      <c r="G24" s="83">
        <f>E24-F24</f>
        <v>-156410</v>
      </c>
      <c r="H24" s="98" t="s">
        <v>366</v>
      </c>
    </row>
    <row r="25" spans="1:11" ht="12.75">
      <c r="A25" s="71"/>
      <c r="B25" s="99"/>
      <c r="C25" s="90"/>
      <c r="D25" s="100"/>
      <c r="E25" s="95"/>
      <c r="F25" s="95"/>
      <c r="G25" s="88"/>
      <c r="H25" s="96"/>
      <c r="I25" s="38"/>
      <c r="J25" s="38"/>
      <c r="K25" s="4"/>
    </row>
    <row r="26" spans="1:8" ht="12.75">
      <c r="A26" s="71"/>
      <c r="B26" s="80">
        <v>407</v>
      </c>
      <c r="C26" s="92" t="s">
        <v>262</v>
      </c>
      <c r="D26" s="97">
        <v>532039</v>
      </c>
      <c r="E26" s="83">
        <v>15659053</v>
      </c>
      <c r="F26" s="83">
        <v>15699611</v>
      </c>
      <c r="G26" s="83">
        <f>E26-F26</f>
        <v>-40558</v>
      </c>
      <c r="H26" s="98" t="s">
        <v>367</v>
      </c>
    </row>
    <row r="27" spans="1:8" ht="12.75">
      <c r="A27" s="71"/>
      <c r="B27" s="101"/>
      <c r="C27" s="102"/>
      <c r="D27" s="103"/>
      <c r="E27" s="104"/>
      <c r="F27" s="104"/>
      <c r="G27" s="104"/>
      <c r="H27" s="105"/>
    </row>
    <row r="28" spans="1:8" ht="23.25" customHeight="1">
      <c r="A28" s="71"/>
      <c r="B28" s="85"/>
      <c r="C28" s="90"/>
      <c r="D28" s="93"/>
      <c r="E28" s="88"/>
      <c r="F28" s="88"/>
      <c r="G28" s="88"/>
      <c r="H28" s="89"/>
    </row>
    <row r="29" spans="1:11" ht="12.75">
      <c r="A29" s="71"/>
      <c r="B29" s="80">
        <v>409</v>
      </c>
      <c r="C29" s="92" t="s">
        <v>263</v>
      </c>
      <c r="D29" s="97">
        <v>532059</v>
      </c>
      <c r="E29" s="83">
        <v>22373975</v>
      </c>
      <c r="F29" s="83">
        <v>21652086</v>
      </c>
      <c r="G29" s="83">
        <f>E29-F29</f>
        <v>721889</v>
      </c>
      <c r="H29" s="98" t="s">
        <v>370</v>
      </c>
      <c r="I29" s="38"/>
      <c r="J29" s="38"/>
      <c r="K29" s="37"/>
    </row>
    <row r="30" spans="1:8" ht="12.75" customHeight="1">
      <c r="A30" s="71"/>
      <c r="B30" s="85"/>
      <c r="C30" s="90"/>
      <c r="D30" s="93"/>
      <c r="E30" s="88"/>
      <c r="F30" s="88"/>
      <c r="G30" s="88"/>
      <c r="H30" s="89"/>
    </row>
    <row r="31" spans="1:11" ht="12.75">
      <c r="A31" s="71"/>
      <c r="B31" s="75">
        <v>411</v>
      </c>
      <c r="C31" s="106" t="s">
        <v>176</v>
      </c>
      <c r="D31" s="77">
        <v>523</v>
      </c>
      <c r="E31" s="78">
        <v>27508700</v>
      </c>
      <c r="F31" s="78">
        <v>26799259</v>
      </c>
      <c r="G31" s="78">
        <f aca="true" t="shared" si="0" ref="G31:G36">E31-F31</f>
        <v>709441</v>
      </c>
      <c r="H31" s="79" t="s">
        <v>374</v>
      </c>
      <c r="K31" s="4"/>
    </row>
    <row r="32" spans="1:11" ht="12.75">
      <c r="A32" s="71"/>
      <c r="B32" s="75">
        <v>412</v>
      </c>
      <c r="C32" s="107" t="s">
        <v>177</v>
      </c>
      <c r="D32" s="77">
        <v>550</v>
      </c>
      <c r="E32" s="78">
        <v>36945098</v>
      </c>
      <c r="F32" s="78">
        <v>35959137</v>
      </c>
      <c r="G32" s="78">
        <f t="shared" si="0"/>
        <v>985961</v>
      </c>
      <c r="H32" s="79" t="s">
        <v>375</v>
      </c>
      <c r="K32" s="4"/>
    </row>
    <row r="33" spans="1:11" ht="12.75">
      <c r="A33" s="71"/>
      <c r="B33" s="80">
        <v>413</v>
      </c>
      <c r="C33" s="91" t="s">
        <v>372</v>
      </c>
      <c r="D33" s="82">
        <v>552</v>
      </c>
      <c r="E33" s="83">
        <v>20349314</v>
      </c>
      <c r="F33" s="83">
        <v>19521624</v>
      </c>
      <c r="G33" s="83">
        <f t="shared" si="0"/>
        <v>827690</v>
      </c>
      <c r="H33" s="98" t="s">
        <v>376</v>
      </c>
      <c r="K33" s="4"/>
    </row>
    <row r="34" spans="1:11" ht="12.75">
      <c r="A34" s="71"/>
      <c r="B34" s="85">
        <v>413</v>
      </c>
      <c r="C34" s="108" t="s">
        <v>178</v>
      </c>
      <c r="D34" s="93">
        <v>550</v>
      </c>
      <c r="E34" s="88">
        <v>7750782</v>
      </c>
      <c r="F34" s="88">
        <v>7424281</v>
      </c>
      <c r="G34" s="88">
        <f t="shared" si="0"/>
        <v>326501</v>
      </c>
      <c r="H34" s="89" t="s">
        <v>373</v>
      </c>
      <c r="K34" s="4"/>
    </row>
    <row r="35" spans="1:8" ht="12.75">
      <c r="A35" s="71"/>
      <c r="B35" s="75">
        <v>414</v>
      </c>
      <c r="C35" s="106" t="s">
        <v>179</v>
      </c>
      <c r="D35" s="77">
        <v>559</v>
      </c>
      <c r="E35" s="78">
        <v>9829613</v>
      </c>
      <c r="F35" s="78">
        <v>9692666</v>
      </c>
      <c r="G35" s="78">
        <f t="shared" si="0"/>
        <v>136947</v>
      </c>
      <c r="H35" s="109" t="s">
        <v>388</v>
      </c>
    </row>
    <row r="36" spans="1:8" ht="12.75">
      <c r="A36" s="71"/>
      <c r="B36" s="80">
        <v>415</v>
      </c>
      <c r="C36" s="81" t="s">
        <v>85</v>
      </c>
      <c r="D36" s="82" t="s">
        <v>377</v>
      </c>
      <c r="E36" s="83">
        <v>17374942</v>
      </c>
      <c r="F36" s="83">
        <v>16277437</v>
      </c>
      <c r="G36" s="83">
        <f t="shared" si="0"/>
        <v>1097505</v>
      </c>
      <c r="H36" s="84" t="s">
        <v>378</v>
      </c>
    </row>
    <row r="37" spans="1:8" ht="39.6">
      <c r="A37" s="71"/>
      <c r="B37" s="110">
        <v>415</v>
      </c>
      <c r="C37" s="111" t="s">
        <v>394</v>
      </c>
      <c r="D37" s="72">
        <v>553</v>
      </c>
      <c r="E37" s="104">
        <v>0</v>
      </c>
      <c r="F37" s="104">
        <v>0</v>
      </c>
      <c r="G37" s="104">
        <v>-228758</v>
      </c>
      <c r="H37" s="112" t="s">
        <v>378</v>
      </c>
    </row>
    <row r="38" spans="1:8" ht="12.75">
      <c r="A38" s="71"/>
      <c r="B38" s="113">
        <v>415</v>
      </c>
      <c r="C38" s="118" t="s">
        <v>395</v>
      </c>
      <c r="D38" s="72">
        <v>552</v>
      </c>
      <c r="E38" s="104"/>
      <c r="F38" s="104"/>
      <c r="G38" s="104">
        <v>200000</v>
      </c>
      <c r="H38" s="112" t="s">
        <v>378</v>
      </c>
    </row>
    <row r="39" spans="1:11" ht="12.75">
      <c r="A39" s="71"/>
      <c r="B39" s="75">
        <v>417</v>
      </c>
      <c r="C39" s="114" t="s">
        <v>180</v>
      </c>
      <c r="D39" s="77" t="s">
        <v>212</v>
      </c>
      <c r="E39" s="78">
        <v>32916252</v>
      </c>
      <c r="F39" s="78">
        <v>32573528</v>
      </c>
      <c r="G39" s="78">
        <f>E39-F39</f>
        <v>342724</v>
      </c>
      <c r="H39" s="109" t="s">
        <v>381</v>
      </c>
      <c r="K39" s="4"/>
    </row>
    <row r="40" spans="1:11" ht="12.75">
      <c r="A40" s="71"/>
      <c r="B40" s="80">
        <v>418</v>
      </c>
      <c r="C40" s="92" t="s">
        <v>182</v>
      </c>
      <c r="D40" s="82">
        <v>540</v>
      </c>
      <c r="E40" s="83">
        <v>9047025</v>
      </c>
      <c r="F40" s="83">
        <v>9101805</v>
      </c>
      <c r="G40" s="83">
        <f>E40-F40</f>
        <v>-54780</v>
      </c>
      <c r="H40" s="84" t="s">
        <v>382</v>
      </c>
      <c r="I40" s="38"/>
      <c r="J40" s="38"/>
      <c r="K40" s="37"/>
    </row>
    <row r="41" spans="1:11" s="222" customFormat="1" ht="12.75">
      <c r="A41" s="71"/>
      <c r="B41" s="80">
        <v>601</v>
      </c>
      <c r="C41" s="92" t="s">
        <v>144</v>
      </c>
      <c r="D41" s="82">
        <v>490</v>
      </c>
      <c r="E41" s="83">
        <v>4871270</v>
      </c>
      <c r="F41" s="83">
        <v>4403662</v>
      </c>
      <c r="G41" s="83">
        <v>467608</v>
      </c>
      <c r="H41" s="84" t="s">
        <v>759</v>
      </c>
      <c r="I41" s="38"/>
      <c r="J41" s="38"/>
      <c r="K41" s="37"/>
    </row>
    <row r="42" spans="1:8" ht="16.5" customHeight="1">
      <c r="A42" s="71"/>
      <c r="B42" s="75">
        <v>608</v>
      </c>
      <c r="C42" s="114" t="s">
        <v>183</v>
      </c>
      <c r="D42" s="77" t="s">
        <v>195</v>
      </c>
      <c r="E42" s="78">
        <v>60000</v>
      </c>
      <c r="F42" s="78">
        <v>58002</v>
      </c>
      <c r="G42" s="78">
        <f>E42-F42</f>
        <v>1998</v>
      </c>
      <c r="H42" s="109" t="s">
        <v>384</v>
      </c>
    </row>
    <row r="43" spans="1:12" ht="16.5" customHeight="1">
      <c r="A43" s="71"/>
      <c r="B43" s="115">
        <v>610</v>
      </c>
      <c r="C43" s="106" t="s">
        <v>87</v>
      </c>
      <c r="D43" s="77">
        <v>542</v>
      </c>
      <c r="E43" s="78">
        <v>4326694</v>
      </c>
      <c r="F43" s="78">
        <v>4242696</v>
      </c>
      <c r="G43" s="78">
        <f>E43-F43</f>
        <v>83998</v>
      </c>
      <c r="H43" s="109" t="s">
        <v>389</v>
      </c>
      <c r="L43" s="4">
        <f>SUM(G10:G43)</f>
        <v>9617761</v>
      </c>
    </row>
    <row r="44" spans="1:11" ht="47.25" customHeight="1">
      <c r="A44" s="71"/>
      <c r="B44" s="71"/>
      <c r="C44" s="116"/>
      <c r="D44" s="72"/>
      <c r="E44" s="104"/>
      <c r="F44" s="104"/>
      <c r="G44" s="104">
        <f>E44-F44</f>
        <v>0</v>
      </c>
      <c r="H44" s="117"/>
      <c r="K44" s="4"/>
    </row>
    <row r="45" spans="1:8" ht="12.75">
      <c r="A45" s="71"/>
      <c r="B45" s="71"/>
      <c r="C45" s="118"/>
      <c r="D45" s="72"/>
      <c r="E45" s="104"/>
      <c r="F45" s="104"/>
      <c r="G45" s="104"/>
      <c r="H45" s="117"/>
    </row>
    <row r="46" spans="1:8" ht="12.75">
      <c r="A46" s="71"/>
      <c r="B46" s="175">
        <v>3</v>
      </c>
      <c r="C46" s="118" t="s">
        <v>393</v>
      </c>
      <c r="D46" s="72"/>
      <c r="E46" s="104"/>
      <c r="F46" s="104"/>
      <c r="G46" s="104"/>
      <c r="H46" s="117"/>
    </row>
    <row r="47" spans="1:12" ht="12.75">
      <c r="A47" s="71"/>
      <c r="B47" s="71">
        <v>105</v>
      </c>
      <c r="C47" s="118" t="s">
        <v>19</v>
      </c>
      <c r="D47" s="72">
        <v>488</v>
      </c>
      <c r="E47" s="104">
        <v>8199775</v>
      </c>
      <c r="F47" s="104">
        <v>8029260</v>
      </c>
      <c r="G47" s="104">
        <v>170515</v>
      </c>
      <c r="H47" s="119" t="s">
        <v>358</v>
      </c>
      <c r="L47" s="4">
        <f>SUM(G46:G47)</f>
        <v>170515</v>
      </c>
    </row>
    <row r="48" spans="1:8" ht="12.75">
      <c r="A48" s="71"/>
      <c r="B48" s="71"/>
      <c r="C48" s="118"/>
      <c r="D48" s="72"/>
      <c r="E48" s="104"/>
      <c r="F48" s="104"/>
      <c r="G48" s="104"/>
      <c r="H48" s="117"/>
    </row>
    <row r="49" spans="1:8" ht="12.75">
      <c r="A49" s="71"/>
      <c r="B49" s="74" t="s">
        <v>169</v>
      </c>
      <c r="C49" s="71"/>
      <c r="D49" s="72"/>
      <c r="E49" s="104"/>
      <c r="F49" s="104"/>
      <c r="G49" s="104"/>
      <c r="H49" s="117"/>
    </row>
    <row r="50" spans="1:8" ht="12.75">
      <c r="A50" s="71"/>
      <c r="B50" s="71">
        <v>103</v>
      </c>
      <c r="C50" s="116" t="s">
        <v>196</v>
      </c>
      <c r="D50" s="72" t="s">
        <v>213</v>
      </c>
      <c r="E50" s="104">
        <v>709855</v>
      </c>
      <c r="F50" s="104">
        <v>321649</v>
      </c>
      <c r="G50" s="104">
        <f>E50-F50</f>
        <v>388206</v>
      </c>
      <c r="H50" s="117" t="s">
        <v>356</v>
      </c>
    </row>
    <row r="51" spans="1:8" ht="12.75">
      <c r="A51" s="71"/>
      <c r="B51" s="71">
        <v>105</v>
      </c>
      <c r="C51" s="116" t="s">
        <v>170</v>
      </c>
      <c r="D51" s="72"/>
      <c r="E51" s="104"/>
      <c r="F51" s="104"/>
      <c r="G51" s="104"/>
      <c r="H51" s="117"/>
    </row>
    <row r="52" spans="1:8" ht="12.75">
      <c r="A52" s="71"/>
      <c r="B52" s="71"/>
      <c r="C52" s="116" t="s">
        <v>224</v>
      </c>
      <c r="D52" s="72" t="s">
        <v>171</v>
      </c>
      <c r="E52" s="104">
        <v>5921770</v>
      </c>
      <c r="F52" s="104">
        <v>2732998</v>
      </c>
      <c r="G52" s="104">
        <f>E52-F52</f>
        <v>3188772</v>
      </c>
      <c r="H52" s="117" t="s">
        <v>358</v>
      </c>
    </row>
    <row r="53" spans="1:8" ht="12.75">
      <c r="A53" s="71"/>
      <c r="B53" s="71">
        <v>401</v>
      </c>
      <c r="C53" s="116" t="s">
        <v>223</v>
      </c>
      <c r="D53" s="72"/>
      <c r="E53" s="104">
        <v>455094</v>
      </c>
      <c r="F53" s="104">
        <v>250038</v>
      </c>
      <c r="G53" s="104">
        <f>SUM(E53-F53)</f>
        <v>205056</v>
      </c>
      <c r="H53" s="117" t="s">
        <v>359</v>
      </c>
    </row>
    <row r="54" spans="1:8" ht="12.75">
      <c r="A54" s="71"/>
      <c r="B54" s="71"/>
      <c r="C54" s="116"/>
      <c r="D54" s="72"/>
      <c r="E54" s="104"/>
      <c r="F54" s="104"/>
      <c r="G54" s="104"/>
      <c r="H54" s="117"/>
    </row>
    <row r="55" spans="1:10" ht="12.75">
      <c r="A55" s="71"/>
      <c r="B55" s="71">
        <v>402</v>
      </c>
      <c r="C55" s="116" t="s">
        <v>181</v>
      </c>
      <c r="D55" s="72">
        <v>488</v>
      </c>
      <c r="E55" s="104">
        <v>634243</v>
      </c>
      <c r="F55" s="104">
        <v>154185</v>
      </c>
      <c r="G55" s="104">
        <v>417992</v>
      </c>
      <c r="H55" s="117" t="s">
        <v>360</v>
      </c>
      <c r="I55" s="4"/>
      <c r="J55" s="4"/>
    </row>
    <row r="56" spans="1:10" ht="12.75">
      <c r="A56" s="71"/>
      <c r="B56" s="71">
        <v>403</v>
      </c>
      <c r="C56" s="116" t="s">
        <v>362</v>
      </c>
      <c r="D56" s="72">
        <v>532</v>
      </c>
      <c r="E56" s="104">
        <v>1885026</v>
      </c>
      <c r="F56" s="104">
        <v>237301</v>
      </c>
      <c r="G56" s="104">
        <v>1647725</v>
      </c>
      <c r="H56" s="117" t="s">
        <v>361</v>
      </c>
      <c r="I56" s="4"/>
      <c r="J56" s="4"/>
    </row>
    <row r="57" spans="1:10" ht="12.75">
      <c r="A57" s="71"/>
      <c r="B57" s="71">
        <v>403</v>
      </c>
      <c r="C57" s="118" t="s">
        <v>264</v>
      </c>
      <c r="D57" s="72">
        <v>532</v>
      </c>
      <c r="E57" s="104">
        <v>218104</v>
      </c>
      <c r="F57" s="104">
        <v>191898</v>
      </c>
      <c r="G57" s="104">
        <f>E57-F57</f>
        <v>26206</v>
      </c>
      <c r="H57" s="119" t="s">
        <v>363</v>
      </c>
      <c r="I57" s="4"/>
      <c r="J57" s="4"/>
    </row>
    <row r="58" spans="1:8" ht="12.75">
      <c r="A58" s="71"/>
      <c r="B58" s="71">
        <v>404</v>
      </c>
      <c r="C58" s="118" t="s">
        <v>265</v>
      </c>
      <c r="D58" s="72">
        <v>532</v>
      </c>
      <c r="E58" s="104">
        <v>890</v>
      </c>
      <c r="F58" s="104">
        <v>-5391</v>
      </c>
      <c r="G58" s="104">
        <f>E58-F58</f>
        <v>6281</v>
      </c>
      <c r="H58" s="119" t="s">
        <v>369</v>
      </c>
    </row>
    <row r="59" spans="1:11" s="1" customFormat="1" ht="12.75">
      <c r="A59" s="71"/>
      <c r="B59" s="71">
        <v>406</v>
      </c>
      <c r="C59" s="118" t="s">
        <v>175</v>
      </c>
      <c r="D59" s="72">
        <v>532</v>
      </c>
      <c r="E59" s="104">
        <v>671048</v>
      </c>
      <c r="F59" s="104">
        <v>228790</v>
      </c>
      <c r="G59" s="104">
        <f>E59-F59</f>
        <v>442258</v>
      </c>
      <c r="H59" s="73" t="s">
        <v>366</v>
      </c>
      <c r="K59" s="15"/>
    </row>
    <row r="60" spans="1:11" s="1" customFormat="1" ht="12.75">
      <c r="A60" s="71"/>
      <c r="B60" s="71">
        <v>407</v>
      </c>
      <c r="C60" s="118" t="s">
        <v>368</v>
      </c>
      <c r="D60" s="72">
        <v>532</v>
      </c>
      <c r="E60" s="104">
        <v>426747</v>
      </c>
      <c r="F60" s="104">
        <v>-75000</v>
      </c>
      <c r="G60" s="104">
        <f>E60-F60</f>
        <v>501747</v>
      </c>
      <c r="H60" s="73" t="s">
        <v>367</v>
      </c>
      <c r="K60" s="15"/>
    </row>
    <row r="61" spans="1:8" ht="12.75">
      <c r="A61" s="71"/>
      <c r="B61" s="71">
        <v>409</v>
      </c>
      <c r="C61" s="116" t="s">
        <v>263</v>
      </c>
      <c r="D61" s="72">
        <v>532</v>
      </c>
      <c r="E61" s="104">
        <v>644306</v>
      </c>
      <c r="F61" s="104">
        <v>141066</v>
      </c>
      <c r="G61" s="104">
        <f aca="true" t="shared" si="1" ref="G61:G66">SUM(E61-F61)</f>
        <v>503240</v>
      </c>
      <c r="H61" s="117" t="s">
        <v>370</v>
      </c>
    </row>
    <row r="62" spans="1:8" s="1" customFormat="1" ht="12.75">
      <c r="A62" s="71"/>
      <c r="B62" s="71">
        <v>412</v>
      </c>
      <c r="C62" s="116" t="s">
        <v>371</v>
      </c>
      <c r="D62" s="72">
        <v>550</v>
      </c>
      <c r="E62" s="104">
        <v>108154</v>
      </c>
      <c r="F62" s="104">
        <v>19000</v>
      </c>
      <c r="G62" s="104">
        <f t="shared" si="1"/>
        <v>89154</v>
      </c>
      <c r="H62" s="117" t="s">
        <v>386</v>
      </c>
    </row>
    <row r="63" spans="1:8" ht="12.75">
      <c r="A63" s="71"/>
      <c r="B63" s="71">
        <v>413</v>
      </c>
      <c r="C63" s="116" t="s">
        <v>266</v>
      </c>
      <c r="D63" s="72">
        <v>553</v>
      </c>
      <c r="E63" s="104">
        <v>280215</v>
      </c>
      <c r="F63" s="104">
        <v>650</v>
      </c>
      <c r="G63" s="104">
        <f t="shared" si="1"/>
        <v>279565</v>
      </c>
      <c r="H63" s="117" t="s">
        <v>387</v>
      </c>
    </row>
    <row r="64" spans="1:8" ht="12.75">
      <c r="A64" s="71"/>
      <c r="B64" s="71">
        <v>415</v>
      </c>
      <c r="C64" s="118" t="s">
        <v>380</v>
      </c>
      <c r="D64" s="72">
        <v>552</v>
      </c>
      <c r="E64" s="104">
        <v>0</v>
      </c>
      <c r="F64" s="104">
        <v>-19259</v>
      </c>
      <c r="G64" s="104">
        <v>19259</v>
      </c>
      <c r="H64" s="119" t="s">
        <v>379</v>
      </c>
    </row>
    <row r="65" spans="1:8" ht="26.4">
      <c r="A65" s="71"/>
      <c r="B65" s="71">
        <v>417</v>
      </c>
      <c r="C65" s="118" t="s">
        <v>267</v>
      </c>
      <c r="D65" s="120" t="s">
        <v>212</v>
      </c>
      <c r="E65" s="104">
        <v>699134</v>
      </c>
      <c r="F65" s="104">
        <v>113575</v>
      </c>
      <c r="G65" s="104">
        <f t="shared" si="1"/>
        <v>585559</v>
      </c>
      <c r="H65" s="119" t="s">
        <v>381</v>
      </c>
    </row>
    <row r="66" spans="1:8" ht="12.75">
      <c r="A66" s="71"/>
      <c r="B66" s="71">
        <v>418</v>
      </c>
      <c r="C66" s="118" t="s">
        <v>383</v>
      </c>
      <c r="D66" s="120">
        <v>540</v>
      </c>
      <c r="E66" s="104">
        <v>412500</v>
      </c>
      <c r="F66" s="104">
        <v>317900</v>
      </c>
      <c r="G66" s="104">
        <f t="shared" si="1"/>
        <v>94600</v>
      </c>
      <c r="H66" s="119" t="s">
        <v>382</v>
      </c>
    </row>
    <row r="67" spans="1:12" ht="12.75">
      <c r="A67" s="71"/>
      <c r="B67" s="71">
        <v>610</v>
      </c>
      <c r="C67" s="116" t="s">
        <v>385</v>
      </c>
      <c r="D67" s="72">
        <v>542</v>
      </c>
      <c r="E67" s="104">
        <v>70000</v>
      </c>
      <c r="F67" s="104">
        <v>61176</v>
      </c>
      <c r="G67" s="104">
        <f>E67-F67</f>
        <v>8824</v>
      </c>
      <c r="H67" s="117" t="s">
        <v>389</v>
      </c>
      <c r="L67" s="4">
        <f>SUM(G50:G67)</f>
        <v>8404444</v>
      </c>
    </row>
    <row r="68" spans="1:8" ht="12.75">
      <c r="A68" s="71"/>
      <c r="B68" s="71"/>
      <c r="C68" s="71"/>
      <c r="D68" s="72"/>
      <c r="E68" s="104"/>
      <c r="F68" s="104"/>
      <c r="G68" s="104"/>
      <c r="H68" s="117"/>
    </row>
    <row r="69" spans="1:12" ht="12.75">
      <c r="A69" s="74"/>
      <c r="B69" s="74" t="s">
        <v>10</v>
      </c>
      <c r="C69" s="74"/>
      <c r="D69" s="121"/>
      <c r="E69" s="122">
        <f>SUM(E9:E68)</f>
        <v>286810196</v>
      </c>
      <c r="F69" s="122">
        <f>SUM(F9:F68)</f>
        <v>266976477</v>
      </c>
      <c r="G69" s="122">
        <f>SUM(G9:G68)</f>
        <v>18192720</v>
      </c>
      <c r="H69" s="123"/>
      <c r="L69" s="4">
        <f>SUM(L43:L67)</f>
        <v>18192720</v>
      </c>
    </row>
    <row r="70" spans="1:8" ht="12.75">
      <c r="A70" s="71"/>
      <c r="B70" s="71"/>
      <c r="C70" s="71"/>
      <c r="D70" s="72"/>
      <c r="E70" s="104"/>
      <c r="F70" s="104"/>
      <c r="G70" s="104"/>
      <c r="H70" s="117"/>
    </row>
    <row r="71" spans="1:8" ht="12.75">
      <c r="A71" s="74"/>
      <c r="B71" s="74" t="s">
        <v>352</v>
      </c>
      <c r="C71" s="74"/>
      <c r="D71" s="121"/>
      <c r="E71" s="122"/>
      <c r="F71" s="122"/>
      <c r="G71" s="124">
        <f>G69</f>
        <v>18192720</v>
      </c>
      <c r="H71" s="123"/>
    </row>
    <row r="72" spans="1:8" ht="12.75">
      <c r="A72" s="71"/>
      <c r="B72" s="121"/>
      <c r="C72" s="71"/>
      <c r="D72" s="72"/>
      <c r="E72" s="104"/>
      <c r="F72" s="104"/>
      <c r="G72" s="104"/>
      <c r="H72" s="117"/>
    </row>
    <row r="73" spans="1:8" ht="12.75">
      <c r="A73" s="71"/>
      <c r="B73" s="121" t="s">
        <v>761</v>
      </c>
      <c r="C73" s="71"/>
      <c r="D73" s="72"/>
      <c r="E73" s="71"/>
      <c r="F73" s="71"/>
      <c r="G73" s="124">
        <v>1410576</v>
      </c>
      <c r="H73" s="73"/>
    </row>
    <row r="74" spans="1:8" ht="12.75">
      <c r="A74" s="71"/>
      <c r="B74" s="71"/>
      <c r="C74" s="71"/>
      <c r="D74" s="72"/>
      <c r="E74" s="71"/>
      <c r="F74" s="71"/>
      <c r="G74" s="71"/>
      <c r="H74" s="73"/>
    </row>
    <row r="75" spans="5:7" ht="12.75">
      <c r="E75" t="s">
        <v>10</v>
      </c>
      <c r="G75" s="224">
        <f>SUM(G71:G73)</f>
        <v>19603296</v>
      </c>
    </row>
  </sheetData>
  <mergeCells count="1">
    <mergeCell ref="B2:H2"/>
  </mergeCells>
  <printOptions/>
  <pageMargins left="0.3937007874015748" right="0.3937007874015748" top="0.7480314960629921" bottom="0.3937007874015748" header="0" footer="0"/>
  <pageSetup fitToWidth="0"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15"/>
  <sheetViews>
    <sheetView workbookViewId="0" topLeftCell="A1">
      <selection activeCell="E8" sqref="E8"/>
    </sheetView>
  </sheetViews>
  <sheetFormatPr defaultColWidth="9.140625" defaultRowHeight="12.75"/>
  <cols>
    <col min="1" max="1" width="4.421875" style="0" customWidth="1"/>
    <col min="2" max="2" width="4.00390625" style="0" customWidth="1"/>
    <col min="3" max="3" width="25.00390625" style="0" customWidth="1"/>
    <col min="5" max="7" width="13.28125" style="0" customWidth="1"/>
    <col min="8" max="8" width="12.7109375" style="5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7.4">
      <c r="B4" s="42" t="s">
        <v>13</v>
      </c>
      <c r="C4" s="2"/>
    </row>
    <row r="5" ht="17.4">
      <c r="B5" s="42" t="s">
        <v>15</v>
      </c>
    </row>
    <row r="6" spans="2:8" s="1" customFormat="1" ht="67.5" customHeight="1">
      <c r="B6" s="61" t="s">
        <v>355</v>
      </c>
      <c r="C6" s="61"/>
      <c r="D6" s="62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spans="5:8" ht="27.6" customHeight="1">
      <c r="E7" s="4"/>
      <c r="F7" s="4"/>
      <c r="G7" s="48" t="s">
        <v>20</v>
      </c>
      <c r="H7" s="14"/>
    </row>
    <row r="8" spans="5:8" ht="12.75">
      <c r="E8" s="4"/>
      <c r="F8" s="4"/>
      <c r="G8" s="47"/>
      <c r="H8" s="14"/>
    </row>
    <row r="9" spans="2:8" ht="12.75">
      <c r="B9" t="s">
        <v>346</v>
      </c>
      <c r="E9" s="4"/>
      <c r="F9" s="4"/>
      <c r="G9" s="4">
        <v>1116262</v>
      </c>
      <c r="H9" s="14"/>
    </row>
    <row r="10" spans="5:8" ht="12.75">
      <c r="E10" s="4"/>
      <c r="F10" s="4"/>
      <c r="G10" s="4"/>
      <c r="H10" s="14"/>
    </row>
    <row r="11" spans="2:8" s="1" customFormat="1" ht="12.75">
      <c r="B11" s="1" t="s">
        <v>10</v>
      </c>
      <c r="E11" s="15"/>
      <c r="F11" s="15"/>
      <c r="G11" s="15">
        <f>SUM(G7:G10)</f>
        <v>1116262</v>
      </c>
      <c r="H11" s="16"/>
    </row>
    <row r="12" spans="5:8" ht="12.75">
      <c r="E12" s="4"/>
      <c r="F12" s="4"/>
      <c r="G12" s="4"/>
      <c r="H12" s="14"/>
    </row>
    <row r="13" spans="2:8" s="1" customFormat="1" ht="12.75">
      <c r="B13" s="1" t="s">
        <v>352</v>
      </c>
      <c r="E13" s="15"/>
      <c r="F13" s="15"/>
      <c r="G13" s="26">
        <f>G11</f>
        <v>1116262</v>
      </c>
      <c r="H13" s="16"/>
    </row>
    <row r="14" spans="5:8" ht="12.75">
      <c r="E14" s="4"/>
      <c r="F14" s="4"/>
      <c r="G14" s="4"/>
      <c r="H14" s="14"/>
    </row>
    <row r="15" ht="12.75">
      <c r="B15" s="28"/>
    </row>
  </sheetData>
  <printOptions/>
  <pageMargins left="0.3937007874015748" right="0.3937007874015748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H57"/>
  <sheetViews>
    <sheetView workbookViewId="0" topLeftCell="A1">
      <selection activeCell="C12" sqref="C12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35.28125" style="0" customWidth="1"/>
    <col min="4" max="4" width="9.28125" style="18" customWidth="1"/>
    <col min="5" max="6" width="12.57421875" style="0" customWidth="1"/>
    <col min="7" max="7" width="13.7109375" style="0" customWidth="1"/>
    <col min="8" max="8" width="10.421875" style="5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7.4">
      <c r="B4" s="42" t="s">
        <v>9</v>
      </c>
      <c r="C4" s="42"/>
    </row>
    <row r="5" spans="2:3" ht="17.4">
      <c r="B5" s="42" t="s">
        <v>16</v>
      </c>
      <c r="C5" s="1"/>
    </row>
    <row r="6" spans="2:8" s="1" customFormat="1" ht="39" customHeight="1">
      <c r="B6" s="61" t="s">
        <v>23</v>
      </c>
      <c r="C6" s="61"/>
      <c r="D6" s="65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7.75" customHeight="1">
      <c r="G7" s="184" t="s">
        <v>20</v>
      </c>
    </row>
    <row r="8" ht="12.75">
      <c r="B8" s="1"/>
    </row>
    <row r="9" spans="2:3" ht="12.75">
      <c r="B9">
        <v>502</v>
      </c>
      <c r="C9" t="s">
        <v>129</v>
      </c>
    </row>
    <row r="10" spans="3:8" ht="12.75">
      <c r="C10" t="s">
        <v>687</v>
      </c>
      <c r="D10" s="25" t="s">
        <v>688</v>
      </c>
      <c r="E10">
        <v>-545000</v>
      </c>
      <c r="F10">
        <v>-521000</v>
      </c>
      <c r="G10" s="4">
        <f aca="true" t="shared" si="0" ref="G10:G21">SUM(E10-F10)</f>
        <v>-24000</v>
      </c>
      <c r="H10" s="5" t="s">
        <v>593</v>
      </c>
    </row>
    <row r="11" spans="3:7" ht="26.4">
      <c r="C11" s="3" t="s">
        <v>302</v>
      </c>
      <c r="D11" s="49" t="s">
        <v>303</v>
      </c>
      <c r="E11" s="4">
        <v>10125</v>
      </c>
      <c r="F11" s="4">
        <v>0</v>
      </c>
      <c r="G11" s="4">
        <f t="shared" si="0"/>
        <v>10125</v>
      </c>
    </row>
    <row r="12" spans="3:7" ht="12.75">
      <c r="C12" s="219" t="s">
        <v>689</v>
      </c>
      <c r="D12" s="49" t="s">
        <v>690</v>
      </c>
      <c r="E12" s="4">
        <v>0</v>
      </c>
      <c r="F12" s="4">
        <v>6000</v>
      </c>
      <c r="G12" s="4">
        <f t="shared" si="0"/>
        <v>-6000</v>
      </c>
    </row>
    <row r="13" spans="3:7" ht="12.75">
      <c r="C13" s="219" t="s">
        <v>691</v>
      </c>
      <c r="D13" s="49" t="s">
        <v>692</v>
      </c>
      <c r="E13" s="4">
        <v>-1200000</v>
      </c>
      <c r="F13" s="4">
        <v>0</v>
      </c>
      <c r="G13" s="4">
        <f t="shared" si="0"/>
        <v>-1200000</v>
      </c>
    </row>
    <row r="14" spans="3:7" ht="12.75">
      <c r="C14" s="219" t="s">
        <v>693</v>
      </c>
      <c r="D14" s="49" t="s">
        <v>696</v>
      </c>
      <c r="E14" s="4">
        <v>-2934930</v>
      </c>
      <c r="F14" s="4">
        <v>0</v>
      </c>
      <c r="G14" s="4">
        <f t="shared" si="0"/>
        <v>-2934930</v>
      </c>
    </row>
    <row r="15" spans="3:7" ht="12.75">
      <c r="C15" s="219" t="s">
        <v>698</v>
      </c>
      <c r="D15" s="49" t="s">
        <v>305</v>
      </c>
      <c r="E15" s="4">
        <v>2012778</v>
      </c>
      <c r="F15" s="4">
        <v>133400</v>
      </c>
      <c r="G15" s="4">
        <f t="shared" si="0"/>
        <v>1879378</v>
      </c>
    </row>
    <row r="16" spans="3:8" ht="12.75">
      <c r="C16" s="216" t="s">
        <v>306</v>
      </c>
      <c r="D16" s="36" t="s">
        <v>307</v>
      </c>
      <c r="E16" s="4">
        <v>-1352</v>
      </c>
      <c r="F16" s="4">
        <v>3230</v>
      </c>
      <c r="G16" s="4">
        <f t="shared" si="0"/>
        <v>-4582</v>
      </c>
      <c r="H16" s="14"/>
    </row>
    <row r="17" spans="3:8" ht="12.75">
      <c r="C17" s="216" t="s">
        <v>308</v>
      </c>
      <c r="D17" s="36" t="s">
        <v>309</v>
      </c>
      <c r="E17" s="4">
        <v>-1696117</v>
      </c>
      <c r="F17" s="4">
        <v>3700</v>
      </c>
      <c r="G17" s="4">
        <f t="shared" si="0"/>
        <v>-1699817</v>
      </c>
      <c r="H17" s="14"/>
    </row>
    <row r="18" spans="3:8" ht="12.75">
      <c r="C18" s="219" t="s">
        <v>699</v>
      </c>
      <c r="D18" s="36" t="s">
        <v>702</v>
      </c>
      <c r="E18" s="4">
        <v>-356800</v>
      </c>
      <c r="F18" s="4">
        <v>-366695</v>
      </c>
      <c r="G18" s="4">
        <f t="shared" si="0"/>
        <v>9895</v>
      </c>
      <c r="H18" s="14"/>
    </row>
    <row r="19" spans="3:8" ht="12.75">
      <c r="C19" s="219" t="s">
        <v>700</v>
      </c>
      <c r="D19" s="36" t="s">
        <v>701</v>
      </c>
      <c r="E19" s="4">
        <v>60000</v>
      </c>
      <c r="F19" s="4">
        <v>56963</v>
      </c>
      <c r="G19" s="4">
        <f t="shared" si="0"/>
        <v>3037</v>
      </c>
      <c r="H19" s="14"/>
    </row>
    <row r="20" spans="3:8" ht="12.75">
      <c r="C20" s="219" t="s">
        <v>703</v>
      </c>
      <c r="D20" s="36" t="s">
        <v>705</v>
      </c>
      <c r="E20" s="4">
        <v>0</v>
      </c>
      <c r="F20" s="4">
        <v>22190</v>
      </c>
      <c r="G20" s="4">
        <f t="shared" si="0"/>
        <v>-22190</v>
      </c>
      <c r="H20" s="14"/>
    </row>
    <row r="21" spans="3:8" ht="12.75">
      <c r="C21" s="219" t="s">
        <v>704</v>
      </c>
      <c r="D21" s="36">
        <v>650818</v>
      </c>
      <c r="E21" s="4">
        <v>0</v>
      </c>
      <c r="F21" s="4">
        <v>8880</v>
      </c>
      <c r="G21" s="4">
        <f t="shared" si="0"/>
        <v>-8880</v>
      </c>
      <c r="H21" s="14"/>
    </row>
    <row r="22" spans="3:8" ht="12.75">
      <c r="C22" s="218"/>
      <c r="D22" s="36"/>
      <c r="E22" s="4"/>
      <c r="F22" s="4"/>
      <c r="G22" s="4"/>
      <c r="H22" s="14"/>
    </row>
    <row r="23" spans="2:8" ht="12.75">
      <c r="B23">
        <v>504</v>
      </c>
      <c r="C23" s="3" t="s">
        <v>98</v>
      </c>
      <c r="D23" s="45"/>
      <c r="E23" s="4"/>
      <c r="F23" s="4"/>
      <c r="G23" s="4"/>
      <c r="H23" s="14"/>
    </row>
    <row r="24" spans="3:7" ht="12.75">
      <c r="C24" s="219" t="s">
        <v>694</v>
      </c>
      <c r="D24" s="49" t="s">
        <v>695</v>
      </c>
      <c r="E24" s="4">
        <v>132642</v>
      </c>
      <c r="F24" s="4">
        <v>132642</v>
      </c>
      <c r="G24" s="4">
        <f aca="true" t="shared" si="1" ref="G24:G44">SUM(E24-F24)</f>
        <v>0</v>
      </c>
    </row>
    <row r="25" spans="3:7" ht="12.75">
      <c r="C25" s="219" t="s">
        <v>697</v>
      </c>
      <c r="D25" s="49" t="s">
        <v>706</v>
      </c>
      <c r="E25" s="4">
        <v>191554</v>
      </c>
      <c r="F25" s="4">
        <v>-100129</v>
      </c>
      <c r="G25" s="4">
        <f t="shared" si="1"/>
        <v>291683</v>
      </c>
    </row>
    <row r="26" spans="3:8" ht="13.5" customHeight="1">
      <c r="C26" s="220" t="s">
        <v>304</v>
      </c>
      <c r="D26" s="36" t="s">
        <v>214</v>
      </c>
      <c r="E26" s="4">
        <v>240511</v>
      </c>
      <c r="F26" s="4">
        <v>120771</v>
      </c>
      <c r="G26" s="4">
        <f t="shared" si="1"/>
        <v>119740</v>
      </c>
      <c r="H26" s="14"/>
    </row>
    <row r="27" spans="3:8" ht="13.5" customHeight="1">
      <c r="C27" s="220" t="s">
        <v>256</v>
      </c>
      <c r="D27" s="36" t="s">
        <v>257</v>
      </c>
      <c r="E27" s="4">
        <v>523264</v>
      </c>
      <c r="F27" s="4">
        <v>269946</v>
      </c>
      <c r="G27" s="4">
        <f t="shared" si="1"/>
        <v>253318</v>
      </c>
      <c r="H27" s="14"/>
    </row>
    <row r="28" spans="3:8" ht="13.5" customHeight="1">
      <c r="C28" s="219" t="s">
        <v>707</v>
      </c>
      <c r="D28" s="36" t="s">
        <v>708</v>
      </c>
      <c r="E28" s="4">
        <v>991198</v>
      </c>
      <c r="F28" s="4">
        <v>991198</v>
      </c>
      <c r="G28" s="4">
        <f t="shared" si="1"/>
        <v>0</v>
      </c>
      <c r="H28" s="14"/>
    </row>
    <row r="29" spans="3:8" ht="13.5" customHeight="1">
      <c r="C29" s="219" t="s">
        <v>709</v>
      </c>
      <c r="D29" s="36" t="s">
        <v>712</v>
      </c>
      <c r="E29" s="4">
        <v>310000</v>
      </c>
      <c r="F29" s="4">
        <v>221843</v>
      </c>
      <c r="G29" s="4">
        <f t="shared" si="1"/>
        <v>88157</v>
      </c>
      <c r="H29" s="14"/>
    </row>
    <row r="30" spans="3:8" ht="13.5" customHeight="1">
      <c r="C30" s="219" t="s">
        <v>710</v>
      </c>
      <c r="D30" s="36" t="s">
        <v>711</v>
      </c>
      <c r="E30" s="4">
        <v>600000</v>
      </c>
      <c r="F30" s="4">
        <v>227973</v>
      </c>
      <c r="G30" s="4">
        <f t="shared" si="1"/>
        <v>372027</v>
      </c>
      <c r="H30" s="14"/>
    </row>
    <row r="31" spans="3:8" ht="13.5" customHeight="1">
      <c r="C31" s="219" t="s">
        <v>713</v>
      </c>
      <c r="D31" s="36" t="s">
        <v>714</v>
      </c>
      <c r="E31" s="4">
        <v>2560000</v>
      </c>
      <c r="F31" s="4">
        <v>0</v>
      </c>
      <c r="G31" s="4">
        <f t="shared" si="1"/>
        <v>2560000</v>
      </c>
      <c r="H31" s="14"/>
    </row>
    <row r="32" spans="3:8" ht="13.5" customHeight="1">
      <c r="C32" s="219" t="s">
        <v>715</v>
      </c>
      <c r="D32" s="36" t="s">
        <v>718</v>
      </c>
      <c r="E32" s="4">
        <v>1600000</v>
      </c>
      <c r="F32" s="4">
        <v>13680</v>
      </c>
      <c r="G32" s="4">
        <f t="shared" si="1"/>
        <v>1586320</v>
      </c>
      <c r="H32" s="14"/>
    </row>
    <row r="33" spans="3:8" ht="13.5" customHeight="1">
      <c r="C33" s="219" t="s">
        <v>716</v>
      </c>
      <c r="D33" s="36" t="s">
        <v>717</v>
      </c>
      <c r="E33" s="4">
        <v>205000</v>
      </c>
      <c r="F33" s="4">
        <v>186142</v>
      </c>
      <c r="G33" s="4">
        <f t="shared" si="1"/>
        <v>18858</v>
      </c>
      <c r="H33" s="14"/>
    </row>
    <row r="34" spans="3:8" ht="13.5" customHeight="1">
      <c r="C34" s="219" t="s">
        <v>719</v>
      </c>
      <c r="D34" s="217" t="s">
        <v>720</v>
      </c>
      <c r="E34" s="4">
        <v>15475</v>
      </c>
      <c r="F34" s="4">
        <v>15475</v>
      </c>
      <c r="G34" s="4">
        <f t="shared" si="1"/>
        <v>0</v>
      </c>
      <c r="H34" s="14"/>
    </row>
    <row r="35" spans="3:8" ht="13.5" customHeight="1">
      <c r="C35" s="221" t="s">
        <v>721</v>
      </c>
      <c r="D35" s="217" t="s">
        <v>722</v>
      </c>
      <c r="E35" s="4">
        <v>10266551</v>
      </c>
      <c r="F35" s="4">
        <v>10266551</v>
      </c>
      <c r="G35" s="4">
        <f t="shared" si="1"/>
        <v>0</v>
      </c>
      <c r="H35" s="14"/>
    </row>
    <row r="36" spans="3:8" ht="12.75">
      <c r="C36" s="221" t="s">
        <v>723</v>
      </c>
      <c r="D36" s="217" t="s">
        <v>730</v>
      </c>
      <c r="E36" s="4">
        <v>92750</v>
      </c>
      <c r="F36" s="4">
        <v>92749</v>
      </c>
      <c r="G36" s="4">
        <f t="shared" si="1"/>
        <v>1</v>
      </c>
      <c r="H36" s="14"/>
    </row>
    <row r="37" spans="3:8" ht="12.75">
      <c r="C37" s="221" t="s">
        <v>724</v>
      </c>
      <c r="D37" s="217" t="s">
        <v>731</v>
      </c>
      <c r="E37" s="4">
        <v>351200</v>
      </c>
      <c r="F37" s="4">
        <v>351200</v>
      </c>
      <c r="G37" s="4">
        <f t="shared" si="1"/>
        <v>0</v>
      </c>
      <c r="H37" s="14"/>
    </row>
    <row r="38" spans="3:8" ht="12.75">
      <c r="C38" s="221" t="s">
        <v>725</v>
      </c>
      <c r="D38" s="217" t="s">
        <v>732</v>
      </c>
      <c r="E38" s="4">
        <v>14444</v>
      </c>
      <c r="F38" s="4">
        <v>14444</v>
      </c>
      <c r="G38" s="4">
        <f t="shared" si="1"/>
        <v>0</v>
      </c>
      <c r="H38" s="14"/>
    </row>
    <row r="39" spans="3:8" ht="12.75">
      <c r="C39" s="221" t="s">
        <v>726</v>
      </c>
      <c r="D39" s="217" t="s">
        <v>733</v>
      </c>
      <c r="E39" s="4">
        <v>21953</v>
      </c>
      <c r="F39" s="4">
        <v>21953</v>
      </c>
      <c r="G39" s="4">
        <f t="shared" si="1"/>
        <v>0</v>
      </c>
      <c r="H39" s="14"/>
    </row>
    <row r="40" spans="3:8" ht="12.75">
      <c r="C40" s="221" t="s">
        <v>727</v>
      </c>
      <c r="D40" s="217" t="s">
        <v>734</v>
      </c>
      <c r="E40" s="4">
        <v>279737</v>
      </c>
      <c r="F40" s="4">
        <v>279737</v>
      </c>
      <c r="G40" s="4">
        <f t="shared" si="1"/>
        <v>0</v>
      </c>
      <c r="H40" s="14"/>
    </row>
    <row r="41" spans="3:8" ht="12.75">
      <c r="C41" s="221" t="s">
        <v>728</v>
      </c>
      <c r="D41" s="217" t="s">
        <v>735</v>
      </c>
      <c r="E41" s="4">
        <v>319220</v>
      </c>
      <c r="F41" s="215">
        <v>319220</v>
      </c>
      <c r="G41" s="4">
        <f t="shared" si="1"/>
        <v>0</v>
      </c>
      <c r="H41" s="14"/>
    </row>
    <row r="42" spans="3:8" ht="12.75">
      <c r="C42" s="221" t="s">
        <v>729</v>
      </c>
      <c r="D42" s="217" t="s">
        <v>736</v>
      </c>
      <c r="E42" s="4">
        <v>8433</v>
      </c>
      <c r="F42" s="4">
        <v>8433</v>
      </c>
      <c r="G42" s="4">
        <f t="shared" si="1"/>
        <v>0</v>
      </c>
      <c r="H42" s="14"/>
    </row>
    <row r="43" spans="3:8" ht="12.75">
      <c r="C43" s="221" t="s">
        <v>737</v>
      </c>
      <c r="D43" s="217" t="s">
        <v>738</v>
      </c>
      <c r="E43" s="4">
        <v>1336978</v>
      </c>
      <c r="F43" s="4">
        <v>1336978</v>
      </c>
      <c r="G43" s="4">
        <f t="shared" si="1"/>
        <v>0</v>
      </c>
      <c r="H43" s="14"/>
    </row>
    <row r="44" spans="3:8" ht="26.4">
      <c r="C44" s="39" t="s">
        <v>739</v>
      </c>
      <c r="D44" s="45">
        <v>662850</v>
      </c>
      <c r="E44" s="4">
        <v>0</v>
      </c>
      <c r="F44" s="4">
        <v>-1171361</v>
      </c>
      <c r="G44" s="4">
        <f t="shared" si="1"/>
        <v>1171361</v>
      </c>
      <c r="H44" s="14"/>
    </row>
    <row r="45" spans="3:8" ht="26.4">
      <c r="C45" s="39" t="s">
        <v>740</v>
      </c>
      <c r="D45" s="45">
        <v>662860</v>
      </c>
      <c r="E45" s="4">
        <v>0</v>
      </c>
      <c r="F45" s="4">
        <v>0</v>
      </c>
      <c r="G45" s="4">
        <f aca="true" t="shared" si="2" ref="G45">SUM(E45-F45)</f>
        <v>0</v>
      </c>
      <c r="H45" s="14"/>
    </row>
    <row r="46" spans="3:8" ht="26.4">
      <c r="C46" s="3" t="s">
        <v>258</v>
      </c>
      <c r="D46" s="46">
        <v>670805</v>
      </c>
      <c r="E46" s="4">
        <v>7344117</v>
      </c>
      <c r="F46" s="4">
        <v>0</v>
      </c>
      <c r="G46" s="4">
        <f>SUM(E46-F46)</f>
        <v>7344117</v>
      </c>
      <c r="H46" s="14"/>
    </row>
    <row r="47" spans="3:8" ht="13.5" customHeight="1">
      <c r="C47" s="3"/>
      <c r="D47" s="217"/>
      <c r="E47" s="4"/>
      <c r="F47" s="4"/>
      <c r="G47" s="4"/>
      <c r="H47" s="14"/>
    </row>
    <row r="48" spans="2:8" ht="12.75">
      <c r="B48">
        <v>103</v>
      </c>
      <c r="C48" s="3" t="s">
        <v>137</v>
      </c>
      <c r="D48" s="25"/>
      <c r="E48" s="4"/>
      <c r="F48" s="4"/>
      <c r="G48" s="4"/>
      <c r="H48" s="14"/>
    </row>
    <row r="49" spans="3:8" ht="12.75">
      <c r="C49" t="s">
        <v>253</v>
      </c>
      <c r="D49" s="46">
        <v>650811</v>
      </c>
      <c r="E49" s="4">
        <v>0</v>
      </c>
      <c r="F49" s="4">
        <v>0</v>
      </c>
      <c r="G49" s="4">
        <v>0</v>
      </c>
      <c r="H49" s="14"/>
    </row>
    <row r="50" spans="3:8" ht="12.75">
      <c r="C50" t="s">
        <v>254</v>
      </c>
      <c r="D50" s="46">
        <v>650812</v>
      </c>
      <c r="E50" s="4">
        <v>160800</v>
      </c>
      <c r="F50" s="4">
        <v>160800</v>
      </c>
      <c r="G50" s="4">
        <f>SUM(E50-F50)</f>
        <v>0</v>
      </c>
      <c r="H50" s="14"/>
    </row>
    <row r="51" spans="3:8" ht="12.75">
      <c r="C51" s="3" t="s">
        <v>255</v>
      </c>
      <c r="D51" s="46">
        <v>650813</v>
      </c>
      <c r="E51" s="4">
        <v>18698697</v>
      </c>
      <c r="F51" s="4">
        <v>5014936</v>
      </c>
      <c r="G51" s="4">
        <f>SUM(E51-F51)</f>
        <v>13683761</v>
      </c>
      <c r="H51" s="14"/>
    </row>
    <row r="52" spans="3:8" ht="12.75">
      <c r="C52" s="39" t="s">
        <v>741</v>
      </c>
      <c r="D52" s="46">
        <v>650815</v>
      </c>
      <c r="E52" s="4">
        <v>3000000</v>
      </c>
      <c r="F52" s="4">
        <v>2450459</v>
      </c>
      <c r="G52" s="4">
        <f>SUM(E52-F52)</f>
        <v>549541</v>
      </c>
      <c r="H52" s="14"/>
    </row>
    <row r="53" spans="5:8" ht="12.75">
      <c r="E53" s="4"/>
      <c r="F53" s="4"/>
      <c r="G53" s="4"/>
      <c r="H53" s="14"/>
    </row>
    <row r="54" spans="2:8" ht="12.75">
      <c r="B54">
        <v>102</v>
      </c>
      <c r="C54" t="s">
        <v>742</v>
      </c>
      <c r="E54" s="4"/>
      <c r="F54" s="4"/>
      <c r="G54" s="4"/>
      <c r="H54" s="14"/>
    </row>
    <row r="55" spans="2:8" ht="12.75">
      <c r="B55">
        <v>102</v>
      </c>
      <c r="C55" s="39" t="s">
        <v>310</v>
      </c>
      <c r="D55" s="45">
        <v>651807</v>
      </c>
      <c r="E55" s="4">
        <v>781260</v>
      </c>
      <c r="F55" s="4">
        <v>214373</v>
      </c>
      <c r="G55" s="4">
        <f>SUM(E55-F55)</f>
        <v>566887</v>
      </c>
      <c r="H55" s="14"/>
    </row>
    <row r="56" spans="2:8" s="1" customFormat="1" ht="12.75">
      <c r="B56" s="1" t="s">
        <v>10</v>
      </c>
      <c r="D56" s="20"/>
      <c r="E56" s="15">
        <f>SUM(E10:E55)</f>
        <v>45394488</v>
      </c>
      <c r="F56" s="15">
        <f>SUM(F10:F55)</f>
        <v>20786681</v>
      </c>
      <c r="G56" s="15">
        <f>SUM(G10:G55)</f>
        <v>24607807</v>
      </c>
      <c r="H56" s="16"/>
    </row>
    <row r="57" spans="5:8" ht="12.75">
      <c r="E57" s="4"/>
      <c r="F57" s="4"/>
      <c r="G57" s="4"/>
      <c r="H57" s="1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43"/>
  <sheetViews>
    <sheetView workbookViewId="0" topLeftCell="A1">
      <selection activeCell="E8" sqref="E8"/>
    </sheetView>
  </sheetViews>
  <sheetFormatPr defaultColWidth="9.140625" defaultRowHeight="12.75"/>
  <cols>
    <col min="1" max="1" width="1.57421875" style="0" customWidth="1"/>
    <col min="2" max="2" width="4.00390625" style="0" customWidth="1"/>
    <col min="3" max="3" width="34.7109375" style="0" customWidth="1"/>
    <col min="4" max="4" width="10.421875" style="18" bestFit="1" customWidth="1"/>
    <col min="5" max="5" width="11.7109375" style="0" customWidth="1"/>
    <col min="6" max="6" width="12.28125" style="0" customWidth="1"/>
    <col min="7" max="7" width="13.28125" style="0" customWidth="1"/>
    <col min="8" max="8" width="10.421875" style="5" customWidth="1"/>
  </cols>
  <sheetData>
    <row r="1" ht="13.8" thickBot="1"/>
    <row r="2" spans="2:8" ht="25.2" thickBot="1">
      <c r="B2" s="52" t="str">
        <f>Total!B1</f>
        <v>Budgetoverførsler fra 2013 til 2014</v>
      </c>
      <c r="C2" s="53"/>
      <c r="D2" s="53"/>
      <c r="E2" s="53"/>
      <c r="F2" s="53"/>
      <c r="G2" s="53"/>
      <c r="H2" s="54"/>
    </row>
    <row r="4" spans="2:3" ht="17.4">
      <c r="B4" s="42" t="s">
        <v>25</v>
      </c>
      <c r="C4" s="2"/>
    </row>
    <row r="5" ht="17.4">
      <c r="B5" s="42" t="s">
        <v>16</v>
      </c>
    </row>
    <row r="6" spans="2:8" s="1" customFormat="1" ht="39" customHeight="1">
      <c r="B6" s="61" t="s">
        <v>23</v>
      </c>
      <c r="C6" s="61"/>
      <c r="D6" s="65" t="s">
        <v>24</v>
      </c>
      <c r="E6" s="63" t="s">
        <v>350</v>
      </c>
      <c r="F6" s="63" t="s">
        <v>351</v>
      </c>
      <c r="G6" s="60" t="s">
        <v>349</v>
      </c>
      <c r="H6" s="63" t="s">
        <v>17</v>
      </c>
    </row>
    <row r="7" ht="24" customHeight="1">
      <c r="G7" s="184" t="s">
        <v>20</v>
      </c>
    </row>
    <row r="8" ht="12.75">
      <c r="B8" s="19" t="s">
        <v>89</v>
      </c>
    </row>
    <row r="10" spans="2:8" s="21" customFormat="1" ht="25.5" customHeight="1">
      <c r="B10" s="32">
        <v>504</v>
      </c>
      <c r="C10" s="33" t="s">
        <v>88</v>
      </c>
      <c r="D10" s="34" t="s">
        <v>215</v>
      </c>
      <c r="E10" s="35">
        <v>81062</v>
      </c>
      <c r="F10" s="35">
        <v>253332</v>
      </c>
      <c r="G10" s="35">
        <f>SUM(E10-F10)</f>
        <v>-172270</v>
      </c>
      <c r="H10" s="22"/>
    </row>
    <row r="11" spans="2:8" s="21" customFormat="1" ht="12.75" customHeight="1">
      <c r="B11" s="32">
        <v>504</v>
      </c>
      <c r="C11" s="33" t="s">
        <v>90</v>
      </c>
      <c r="D11" s="34" t="s">
        <v>216</v>
      </c>
      <c r="E11" s="35">
        <v>343676</v>
      </c>
      <c r="F11" s="35">
        <v>405221</v>
      </c>
      <c r="G11" s="35">
        <f aca="true" t="shared" si="0" ref="G11:G41">SUM(E11-F11)</f>
        <v>-61545</v>
      </c>
      <c r="H11" s="22"/>
    </row>
    <row r="12" spans="2:8" s="21" customFormat="1" ht="12.75">
      <c r="B12" s="32">
        <v>504</v>
      </c>
      <c r="C12" s="29" t="s">
        <v>294</v>
      </c>
      <c r="D12" s="34" t="s">
        <v>217</v>
      </c>
      <c r="E12" s="35">
        <v>86248</v>
      </c>
      <c r="F12" s="35">
        <v>0</v>
      </c>
      <c r="G12" s="35">
        <f t="shared" si="0"/>
        <v>86248</v>
      </c>
      <c r="H12" s="22"/>
    </row>
    <row r="13" spans="2:8" s="21" customFormat="1" ht="26.4">
      <c r="B13" s="32">
        <v>504</v>
      </c>
      <c r="C13" s="33" t="s">
        <v>91</v>
      </c>
      <c r="D13" s="34" t="s">
        <v>218</v>
      </c>
      <c r="E13" s="35">
        <v>789378</v>
      </c>
      <c r="F13" s="35">
        <v>1018526</v>
      </c>
      <c r="G13" s="35">
        <f t="shared" si="0"/>
        <v>-229148</v>
      </c>
      <c r="H13" s="22"/>
    </row>
    <row r="14" spans="2:8" s="21" customFormat="1" ht="12.75">
      <c r="B14" s="32">
        <v>504</v>
      </c>
      <c r="C14" s="29" t="s">
        <v>293</v>
      </c>
      <c r="D14" s="34" t="s">
        <v>219</v>
      </c>
      <c r="E14" s="35">
        <v>286549</v>
      </c>
      <c r="F14" s="35">
        <v>272030</v>
      </c>
      <c r="G14" s="35">
        <f t="shared" si="0"/>
        <v>14519</v>
      </c>
      <c r="H14" s="22"/>
    </row>
    <row r="15" spans="2:8" s="21" customFormat="1" ht="12.75">
      <c r="B15" s="32">
        <v>504</v>
      </c>
      <c r="C15" s="29" t="s">
        <v>292</v>
      </c>
      <c r="D15" s="68" t="s">
        <v>283</v>
      </c>
      <c r="E15" s="35">
        <v>299712</v>
      </c>
      <c r="F15" s="35">
        <v>0</v>
      </c>
      <c r="G15" s="35">
        <f t="shared" si="0"/>
        <v>299712</v>
      </c>
      <c r="H15" s="22"/>
    </row>
    <row r="16" spans="2:8" s="21" customFormat="1" ht="13.5" customHeight="1">
      <c r="B16" s="32">
        <v>504</v>
      </c>
      <c r="C16" s="125" t="s">
        <v>282</v>
      </c>
      <c r="D16" s="68" t="s">
        <v>284</v>
      </c>
      <c r="E16" s="35">
        <v>560000</v>
      </c>
      <c r="F16" s="35">
        <v>553251</v>
      </c>
      <c r="G16" s="35">
        <f t="shared" si="0"/>
        <v>6749</v>
      </c>
      <c r="H16" s="22"/>
    </row>
    <row r="17" spans="2:8" s="21" customFormat="1" ht="13.5" customHeight="1">
      <c r="B17" s="32">
        <v>504</v>
      </c>
      <c r="C17" s="125" t="s">
        <v>556</v>
      </c>
      <c r="D17" s="68" t="s">
        <v>557</v>
      </c>
      <c r="E17" s="35">
        <v>1060000</v>
      </c>
      <c r="F17" s="35">
        <v>0</v>
      </c>
      <c r="G17" s="35">
        <f t="shared" si="0"/>
        <v>1060000</v>
      </c>
      <c r="H17" s="22"/>
    </row>
    <row r="18" spans="2:8" s="21" customFormat="1" ht="13.5" customHeight="1">
      <c r="B18" s="32">
        <v>504</v>
      </c>
      <c r="C18" s="125" t="s">
        <v>558</v>
      </c>
      <c r="D18" s="68" t="s">
        <v>559</v>
      </c>
      <c r="E18" s="35">
        <v>140000</v>
      </c>
      <c r="F18" s="35">
        <v>0</v>
      </c>
      <c r="G18" s="35">
        <f t="shared" si="0"/>
        <v>140000</v>
      </c>
      <c r="H18" s="22"/>
    </row>
    <row r="19" spans="2:8" s="21" customFormat="1" ht="12.75">
      <c r="B19" s="32">
        <v>504</v>
      </c>
      <c r="C19" s="29" t="s">
        <v>285</v>
      </c>
      <c r="D19" s="68" t="s">
        <v>291</v>
      </c>
      <c r="E19" s="35">
        <v>200000</v>
      </c>
      <c r="F19" s="35">
        <v>0</v>
      </c>
      <c r="G19" s="35">
        <f t="shared" si="0"/>
        <v>200000</v>
      </c>
      <c r="H19" s="22"/>
    </row>
    <row r="20" spans="2:8" s="21" customFormat="1" ht="12.75">
      <c r="B20" s="32">
        <v>504</v>
      </c>
      <c r="C20" s="29" t="s">
        <v>561</v>
      </c>
      <c r="D20" s="68" t="s">
        <v>560</v>
      </c>
      <c r="E20" s="35">
        <v>0</v>
      </c>
      <c r="F20" s="35">
        <v>11264</v>
      </c>
      <c r="G20" s="35">
        <f t="shared" si="0"/>
        <v>-11264</v>
      </c>
      <c r="H20" s="22"/>
    </row>
    <row r="21" spans="1:8" s="21" customFormat="1" ht="26.4">
      <c r="A21" s="21">
        <v>504</v>
      </c>
      <c r="B21" s="32">
        <v>504</v>
      </c>
      <c r="C21" s="29" t="s">
        <v>562</v>
      </c>
      <c r="D21" s="68" t="s">
        <v>563</v>
      </c>
      <c r="E21" s="35">
        <v>0</v>
      </c>
      <c r="F21" s="35">
        <v>123637</v>
      </c>
      <c r="G21" s="35">
        <f t="shared" si="0"/>
        <v>-123637</v>
      </c>
      <c r="H21" s="22"/>
    </row>
    <row r="22" spans="2:8" s="21" customFormat="1" ht="26.4">
      <c r="B22" s="32">
        <v>504</v>
      </c>
      <c r="C22" s="29" t="s">
        <v>564</v>
      </c>
      <c r="D22" s="68" t="s">
        <v>565</v>
      </c>
      <c r="E22" s="35">
        <v>0</v>
      </c>
      <c r="F22" s="35">
        <v>95609</v>
      </c>
      <c r="G22" s="35">
        <f t="shared" si="0"/>
        <v>-95609</v>
      </c>
      <c r="H22" s="22"/>
    </row>
    <row r="23" spans="2:8" s="21" customFormat="1" ht="26.4">
      <c r="B23" s="32">
        <v>504</v>
      </c>
      <c r="C23" s="29" t="s">
        <v>567</v>
      </c>
      <c r="D23" s="68" t="s">
        <v>566</v>
      </c>
      <c r="E23" s="35">
        <v>0</v>
      </c>
      <c r="F23" s="35">
        <v>421380</v>
      </c>
      <c r="G23" s="35">
        <f t="shared" si="0"/>
        <v>-421380</v>
      </c>
      <c r="H23" s="22"/>
    </row>
    <row r="24" spans="2:8" s="21" customFormat="1" ht="15.6" customHeight="1">
      <c r="B24" s="32">
        <v>504</v>
      </c>
      <c r="C24" s="29" t="s">
        <v>568</v>
      </c>
      <c r="D24" s="68" t="s">
        <v>569</v>
      </c>
      <c r="E24" s="35">
        <v>0</v>
      </c>
      <c r="F24" s="35">
        <v>0</v>
      </c>
      <c r="G24" s="35">
        <f t="shared" si="0"/>
        <v>0</v>
      </c>
      <c r="H24" s="22"/>
    </row>
    <row r="25" spans="2:8" s="21" customFormat="1" ht="15.6" customHeight="1">
      <c r="B25" s="32">
        <v>504</v>
      </c>
      <c r="C25" s="29" t="s">
        <v>570</v>
      </c>
      <c r="D25" s="68">
        <v>211840</v>
      </c>
      <c r="E25" s="35">
        <v>10000000</v>
      </c>
      <c r="F25" s="35">
        <v>8603865</v>
      </c>
      <c r="G25" s="35">
        <f t="shared" si="0"/>
        <v>1396135</v>
      </c>
      <c r="H25" s="22"/>
    </row>
    <row r="26" spans="2:8" s="21" customFormat="1" ht="15.6" customHeight="1">
      <c r="B26" s="32">
        <v>504</v>
      </c>
      <c r="C26" s="29" t="s">
        <v>571</v>
      </c>
      <c r="D26" s="68">
        <v>223820</v>
      </c>
      <c r="E26" s="35">
        <v>4000000</v>
      </c>
      <c r="F26" s="35">
        <v>322903</v>
      </c>
      <c r="G26" s="35">
        <f t="shared" si="0"/>
        <v>3677097</v>
      </c>
      <c r="H26" s="22"/>
    </row>
    <row r="27" spans="2:8" s="21" customFormat="1" ht="12.75">
      <c r="B27" s="32">
        <v>502</v>
      </c>
      <c r="C27" s="29" t="s">
        <v>326</v>
      </c>
      <c r="D27" s="68" t="s">
        <v>327</v>
      </c>
      <c r="E27" s="35">
        <v>2250000</v>
      </c>
      <c r="F27" s="35">
        <v>2155697</v>
      </c>
      <c r="G27" s="35">
        <f t="shared" si="0"/>
        <v>94303</v>
      </c>
      <c r="H27" s="22"/>
    </row>
    <row r="28" spans="2:8" s="21" customFormat="1" ht="12.75">
      <c r="B28" s="32">
        <v>502</v>
      </c>
      <c r="C28" s="29" t="s">
        <v>572</v>
      </c>
      <c r="D28" s="68" t="s">
        <v>573</v>
      </c>
      <c r="E28" s="35">
        <v>0</v>
      </c>
      <c r="F28" s="35">
        <v>0</v>
      </c>
      <c r="G28" s="35">
        <f t="shared" si="0"/>
        <v>0</v>
      </c>
      <c r="H28" s="22"/>
    </row>
    <row r="29" spans="2:8" s="21" customFormat="1" ht="26.4">
      <c r="B29" s="32">
        <v>502</v>
      </c>
      <c r="C29" s="203" t="s">
        <v>574</v>
      </c>
      <c r="D29" s="68" t="s">
        <v>596</v>
      </c>
      <c r="E29" s="35">
        <v>0</v>
      </c>
      <c r="F29" s="35">
        <v>89170</v>
      </c>
      <c r="G29" s="35">
        <f t="shared" si="0"/>
        <v>-89170</v>
      </c>
      <c r="H29" s="22"/>
    </row>
    <row r="30" spans="2:8" s="21" customFormat="1" ht="14.25" customHeight="1">
      <c r="B30" s="23">
        <v>502</v>
      </c>
      <c r="C30" s="29" t="s">
        <v>286</v>
      </c>
      <c r="D30" s="68">
        <v>222802</v>
      </c>
      <c r="E30" s="30">
        <v>157524</v>
      </c>
      <c r="F30" s="30">
        <v>119221</v>
      </c>
      <c r="G30" s="30">
        <f>SUM(E30-F30)</f>
        <v>38303</v>
      </c>
      <c r="H30" s="22"/>
    </row>
    <row r="31" spans="2:8" s="21" customFormat="1" ht="14.25" customHeight="1">
      <c r="B31" s="23">
        <v>502</v>
      </c>
      <c r="C31" s="29" t="s">
        <v>287</v>
      </c>
      <c r="D31" s="68">
        <v>222803</v>
      </c>
      <c r="E31" s="30">
        <v>245245</v>
      </c>
      <c r="F31" s="30">
        <v>209530</v>
      </c>
      <c r="G31" s="30">
        <f>SUM(E31-F31)</f>
        <v>35715</v>
      </c>
      <c r="H31" s="22"/>
    </row>
    <row r="32" spans="2:8" s="21" customFormat="1" ht="14.25" customHeight="1">
      <c r="B32" s="23">
        <v>502</v>
      </c>
      <c r="C32" s="29" t="s">
        <v>575</v>
      </c>
      <c r="D32" s="68">
        <v>222809</v>
      </c>
      <c r="E32" s="30">
        <v>286795</v>
      </c>
      <c r="F32" s="30">
        <v>259670</v>
      </c>
      <c r="G32" s="30">
        <f>SUM(E32-F32)</f>
        <v>27125</v>
      </c>
      <c r="H32" s="22"/>
    </row>
    <row r="33" spans="2:8" s="21" customFormat="1" ht="12.75">
      <c r="B33" s="23">
        <v>502</v>
      </c>
      <c r="C33" s="31" t="s">
        <v>234</v>
      </c>
      <c r="D33" s="50">
        <v>222873</v>
      </c>
      <c r="E33" s="30">
        <v>500000</v>
      </c>
      <c r="F33" s="30">
        <v>0</v>
      </c>
      <c r="G33" s="30">
        <f t="shared" si="0"/>
        <v>500000</v>
      </c>
      <c r="H33" s="22"/>
    </row>
    <row r="34" spans="2:8" s="21" customFormat="1" ht="12.75">
      <c r="B34" s="23">
        <v>502</v>
      </c>
      <c r="C34" s="31" t="s">
        <v>288</v>
      </c>
      <c r="D34" s="50">
        <v>222874</v>
      </c>
      <c r="E34" s="30">
        <v>5000000</v>
      </c>
      <c r="F34" s="30">
        <v>0</v>
      </c>
      <c r="G34" s="30">
        <f t="shared" si="0"/>
        <v>5000000</v>
      </c>
      <c r="H34" s="22"/>
    </row>
    <row r="35" spans="2:8" s="21" customFormat="1" ht="12.75">
      <c r="B35" s="23">
        <v>502</v>
      </c>
      <c r="C35" s="31" t="s">
        <v>235</v>
      </c>
      <c r="D35" s="50">
        <v>222875</v>
      </c>
      <c r="E35" s="30">
        <v>-2076305</v>
      </c>
      <c r="F35" s="30">
        <v>199580</v>
      </c>
      <c r="G35" s="30">
        <f t="shared" si="0"/>
        <v>-2275885</v>
      </c>
      <c r="H35" s="22"/>
    </row>
    <row r="36" spans="2:8" s="21" customFormat="1" ht="26.4">
      <c r="B36" s="23">
        <v>502</v>
      </c>
      <c r="C36" s="31" t="s">
        <v>289</v>
      </c>
      <c r="D36" s="50">
        <v>222878</v>
      </c>
      <c r="E36" s="30">
        <v>2390658</v>
      </c>
      <c r="F36" s="30">
        <v>69358</v>
      </c>
      <c r="G36" s="30">
        <f t="shared" si="0"/>
        <v>2321300</v>
      </c>
      <c r="H36" s="22"/>
    </row>
    <row r="37" spans="2:8" s="21" customFormat="1" ht="12.75">
      <c r="B37" s="23">
        <v>502</v>
      </c>
      <c r="C37" s="31" t="s">
        <v>290</v>
      </c>
      <c r="D37" s="50">
        <v>222884</v>
      </c>
      <c r="E37" s="30">
        <v>331636</v>
      </c>
      <c r="F37" s="30">
        <v>1135922</v>
      </c>
      <c r="G37" s="30">
        <f t="shared" si="0"/>
        <v>-804286</v>
      </c>
      <c r="H37" s="22"/>
    </row>
    <row r="38" spans="2:8" s="21" customFormat="1" ht="26.4">
      <c r="B38" s="23">
        <v>502</v>
      </c>
      <c r="C38" s="31" t="s">
        <v>576</v>
      </c>
      <c r="D38" s="50">
        <v>222894</v>
      </c>
      <c r="E38" s="30">
        <v>2500000</v>
      </c>
      <c r="F38" s="30">
        <v>1211885</v>
      </c>
      <c r="G38" s="30">
        <f t="shared" si="0"/>
        <v>1288115</v>
      </c>
      <c r="H38" s="22"/>
    </row>
    <row r="39" spans="2:8" s="21" customFormat="1" ht="26.4">
      <c r="B39" s="23">
        <v>502</v>
      </c>
      <c r="C39" s="31" t="s">
        <v>577</v>
      </c>
      <c r="D39" s="50">
        <v>222897</v>
      </c>
      <c r="E39" s="30">
        <v>2700000</v>
      </c>
      <c r="F39" s="30">
        <v>0</v>
      </c>
      <c r="G39" s="30">
        <f t="shared" si="0"/>
        <v>2700000</v>
      </c>
      <c r="H39" s="22"/>
    </row>
    <row r="40" spans="2:8" s="21" customFormat="1" ht="26.4">
      <c r="B40" s="23">
        <v>502</v>
      </c>
      <c r="C40" s="31" t="s">
        <v>578</v>
      </c>
      <c r="D40" s="50">
        <v>222898</v>
      </c>
      <c r="E40" s="30">
        <v>3960000</v>
      </c>
      <c r="F40" s="30">
        <v>763544</v>
      </c>
      <c r="G40" s="30">
        <f t="shared" si="0"/>
        <v>3196456</v>
      </c>
      <c r="H40" s="22"/>
    </row>
    <row r="41" spans="2:8" s="21" customFormat="1" ht="26.4">
      <c r="B41" s="23">
        <v>502</v>
      </c>
      <c r="C41" s="31" t="s">
        <v>579</v>
      </c>
      <c r="D41" s="50">
        <v>223821</v>
      </c>
      <c r="E41" s="30">
        <v>4249000</v>
      </c>
      <c r="F41" s="30">
        <v>0</v>
      </c>
      <c r="G41" s="30">
        <f t="shared" si="0"/>
        <v>4249000</v>
      </c>
      <c r="H41" s="22"/>
    </row>
    <row r="42" spans="2:8" s="1" customFormat="1" ht="12.75">
      <c r="B42" s="1" t="s">
        <v>10</v>
      </c>
      <c r="D42" s="20"/>
      <c r="E42" s="15">
        <f>SUM(E10:E41)</f>
        <v>40341178</v>
      </c>
      <c r="F42" s="15">
        <f>SUM(F10:F41)</f>
        <v>18294595</v>
      </c>
      <c r="G42" s="15">
        <f>SUM(G10:G41)</f>
        <v>22046583</v>
      </c>
      <c r="H42" s="16"/>
    </row>
    <row r="43" spans="5:8" ht="12.75">
      <c r="E43" s="4"/>
      <c r="F43" s="4"/>
      <c r="G43" s="4"/>
      <c r="H43" s="14"/>
    </row>
  </sheetData>
  <printOptions/>
  <pageMargins left="0.3937007874015748" right="0.1968503937007874" top="0.7480314960629921" bottom="0.3937007874015748" header="0" footer="0"/>
  <pageSetup horizontalDpi="600" verticalDpi="600" orientation="portrait" paperSize="9" r:id="rId1"/>
  <headerFooter alignWithMargins="0">
    <oddFooter>&amp;L&amp;8Dok.nr. 180776-13 Sag nr. 133-13&amp;R&amp;P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Varde Kommune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Budgetoverførsler fra 2011 til 2012 - total oversigt</dc:title>
  <dc:subject>ØVRIGE</dc:subject>
  <dc:creator>JOPE</dc:creator>
  <cp:keywords/>
  <dc:description>Budgetoverførsler fra 2011 til 2012 - total oversigt</dc:description>
  <cp:lastModifiedBy>Benthe Jensen</cp:lastModifiedBy>
  <cp:lastPrinted>2014-03-24T13:34:05Z</cp:lastPrinted>
  <dcterms:created xsi:type="dcterms:W3CDTF">2008-01-30T07:27:00Z</dcterms:created>
  <dcterms:modified xsi:type="dcterms:W3CDTF">2014-03-24T13:36:23Z</dcterms:modified>
  <cp:category/>
  <cp:version/>
  <cp:contentType/>
  <cp:contentStatus/>
</cp:coreProperties>
</file>